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codeName="ThisWorkbook" autoCompressPictures="0"/>
  <bookViews>
    <workbookView xWindow="-25760" yWindow="-6460" windowWidth="31700" windowHeight="22560" tabRatio="609"/>
  </bookViews>
  <sheets>
    <sheet name="Introduction" sheetId="13" r:id="rId1"/>
    <sheet name="Eclairage" sheetId="1" r:id="rId2"/>
    <sheet name="Chauffage" sheetId="4" r:id="rId3"/>
    <sheet name="Explication_Chauffage" sheetId="9" state="hidden" r:id="rId4"/>
    <sheet name="Chauffage2-clim" sheetId="6" r:id="rId5"/>
    <sheet name="Laboratoires et ateliers" sheetId="15" r:id="rId6"/>
    <sheet name="Electronique" sheetId="8" r:id="rId7"/>
    <sheet name="Rapport" sheetId="12" state="hidden" r:id="rId8"/>
    <sheet name="Paramètres généraux" sheetId="2" state="hidden" r:id="rId9"/>
    <sheet name="Température moyenne" sheetId="5" state="hidden" r:id="rId10"/>
    <sheet name="Electroménager Entreprise" sheetId="7" r:id="rId11"/>
  </sheets>
  <definedNames>
    <definedName name="_xlnm.Print_Area" localSheetId="2">Chauffage!$A$2:$S$84</definedName>
    <definedName name="_xlnm.Print_Area" localSheetId="4">'Chauffage2-clim'!$A$1:$O$37</definedName>
    <definedName name="_xlnm.Print_Area" localSheetId="1">Eclairage!$A$1:$O$36</definedName>
    <definedName name="_xlnm.Print_Area" localSheetId="10">'Electroménager Entreprise'!$A$1:$N$32</definedName>
    <definedName name="_xlnm.Print_Area" localSheetId="6">Electronique!$A$1:$N$101</definedName>
    <definedName name="_xlnm.Print_Area" localSheetId="0">Introduction!$A$1:$Q$39</definedName>
    <definedName name="_xlnm.Print_Area" localSheetId="5">'Laboratoires et ateliers'!$A$1:$R$56</definedName>
    <definedName name="_xlnm.Print_Area" localSheetId="7">Rapport!$A$1:$O$103</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40" i="15" l="1"/>
  <c r="F40" i="15"/>
  <c r="G40" i="15"/>
  <c r="H40" i="15"/>
  <c r="I40" i="15"/>
  <c r="J40" i="15"/>
  <c r="K40" i="15"/>
  <c r="L40" i="15"/>
  <c r="M40" i="15"/>
  <c r="E30" i="15"/>
  <c r="F30" i="15"/>
  <c r="G30" i="15"/>
  <c r="H30" i="15"/>
  <c r="I30" i="15"/>
  <c r="J30" i="15"/>
  <c r="K30" i="15"/>
  <c r="L30" i="15"/>
  <c r="M30" i="15"/>
  <c r="E20" i="15"/>
  <c r="F20" i="15"/>
  <c r="G20" i="15"/>
  <c r="H20" i="15"/>
  <c r="I20" i="15"/>
  <c r="J20" i="15"/>
  <c r="K20" i="15"/>
  <c r="L20" i="15"/>
  <c r="M20" i="15"/>
  <c r="E10" i="15"/>
  <c r="F10" i="15"/>
  <c r="G10" i="15"/>
  <c r="H10" i="15"/>
  <c r="I10" i="15"/>
  <c r="J10" i="15"/>
  <c r="K10" i="15"/>
  <c r="L10" i="15"/>
  <c r="M10" i="15"/>
  <c r="J3" i="4"/>
  <c r="D36" i="4"/>
  <c r="D46" i="4"/>
  <c r="E36" i="4"/>
  <c r="E46" i="4"/>
  <c r="F36" i="4"/>
  <c r="F46" i="4"/>
  <c r="G36" i="4"/>
  <c r="G46" i="4"/>
  <c r="H36" i="4"/>
  <c r="H46" i="4"/>
  <c r="D53" i="4"/>
  <c r="D16" i="4"/>
  <c r="L29" i="4"/>
  <c r="F7" i="4"/>
  <c r="D6" i="4"/>
  <c r="L30" i="4"/>
  <c r="L31" i="4"/>
  <c r="L32" i="4"/>
  <c r="J29" i="4"/>
  <c r="J30" i="4"/>
  <c r="J31" i="4"/>
  <c r="J32" i="4"/>
  <c r="M29" i="4"/>
  <c r="M30" i="4"/>
  <c r="M31" i="4"/>
  <c r="M32" i="4"/>
  <c r="I29" i="4"/>
  <c r="I30" i="4"/>
  <c r="I31" i="4"/>
  <c r="I32" i="4"/>
  <c r="K29" i="4"/>
  <c r="K30" i="4"/>
  <c r="K31" i="4"/>
  <c r="K32" i="4"/>
  <c r="D29" i="4"/>
  <c r="D30" i="4"/>
  <c r="D31" i="4"/>
  <c r="D32" i="4"/>
  <c r="E29" i="4"/>
  <c r="E30" i="4"/>
  <c r="E31" i="4"/>
  <c r="E32" i="4"/>
  <c r="F29" i="4"/>
  <c r="F30" i="4"/>
  <c r="F31" i="4"/>
  <c r="F32" i="4"/>
  <c r="G29" i="4"/>
  <c r="G30" i="4"/>
  <c r="G31" i="4"/>
  <c r="G32" i="4"/>
  <c r="H29" i="4"/>
  <c r="H30" i="4"/>
  <c r="H31" i="4"/>
  <c r="H32" i="4"/>
  <c r="N29" i="4"/>
  <c r="N30" i="4"/>
  <c r="N31" i="4"/>
  <c r="N32" i="4"/>
  <c r="O29" i="4"/>
  <c r="O30" i="4"/>
  <c r="O31" i="4"/>
  <c r="O32" i="4"/>
  <c r="D5" i="4"/>
  <c r="I36" i="4"/>
  <c r="J36" i="4"/>
  <c r="K36" i="4"/>
  <c r="L36" i="4"/>
  <c r="M36" i="4"/>
  <c r="N36" i="4"/>
  <c r="O36" i="4"/>
  <c r="I62" i="4"/>
  <c r="J62" i="4"/>
  <c r="K62" i="4"/>
  <c r="L62" i="4"/>
  <c r="M62" i="4"/>
  <c r="N62" i="4"/>
  <c r="O62" i="4"/>
  <c r="I46" i="4"/>
  <c r="D62" i="4"/>
  <c r="E62" i="4"/>
  <c r="F62" i="4"/>
  <c r="G62" i="4"/>
  <c r="H62" i="4"/>
  <c r="D70" i="4"/>
  <c r="D51" i="4"/>
  <c r="D12" i="4"/>
  <c r="D52" i="4"/>
  <c r="D14" i="4"/>
  <c r="Q23" i="4"/>
  <c r="Q24" i="4"/>
  <c r="Q25" i="4"/>
  <c r="Q26" i="4"/>
  <c r="E6" i="6"/>
  <c r="G6" i="6"/>
  <c r="F6" i="6"/>
  <c r="H6" i="6"/>
  <c r="E28" i="12"/>
  <c r="D35" i="4"/>
  <c r="D45" i="4"/>
  <c r="E35" i="4"/>
  <c r="E45" i="4"/>
  <c r="F35" i="4"/>
  <c r="F45" i="4"/>
  <c r="G35" i="4"/>
  <c r="G45" i="4"/>
  <c r="H35" i="4"/>
  <c r="H45" i="4"/>
  <c r="I35" i="4"/>
  <c r="J35" i="4"/>
  <c r="K35" i="4"/>
  <c r="L35" i="4"/>
  <c r="M35" i="4"/>
  <c r="N35" i="4"/>
  <c r="O35" i="4"/>
  <c r="I58" i="4"/>
  <c r="J58" i="4"/>
  <c r="K58" i="4"/>
  <c r="L58" i="4"/>
  <c r="M58" i="4"/>
  <c r="N58" i="4"/>
  <c r="O58" i="4"/>
  <c r="I45" i="4"/>
  <c r="D58" i="4"/>
  <c r="E58" i="4"/>
  <c r="F58" i="4"/>
  <c r="G58" i="4"/>
  <c r="H58" i="4"/>
  <c r="D69" i="4"/>
  <c r="E27" i="12"/>
  <c r="D34" i="4"/>
  <c r="D44" i="4"/>
  <c r="E34" i="4"/>
  <c r="E44" i="4"/>
  <c r="F34" i="4"/>
  <c r="F44" i="4"/>
  <c r="G34" i="4"/>
  <c r="G44" i="4"/>
  <c r="H34" i="4"/>
  <c r="H44" i="4"/>
  <c r="I34" i="4"/>
  <c r="J34" i="4"/>
  <c r="K34" i="4"/>
  <c r="L34" i="4"/>
  <c r="M34" i="4"/>
  <c r="N34" i="4"/>
  <c r="O34" i="4"/>
  <c r="I57" i="4"/>
  <c r="J57" i="4"/>
  <c r="K57" i="4"/>
  <c r="L57" i="4"/>
  <c r="M57" i="4"/>
  <c r="N57" i="4"/>
  <c r="O57" i="4"/>
  <c r="I44" i="4"/>
  <c r="D57" i="4"/>
  <c r="E57" i="4"/>
  <c r="F57" i="4"/>
  <c r="G57" i="4"/>
  <c r="H57" i="4"/>
  <c r="D68" i="4"/>
  <c r="E30" i="12"/>
  <c r="E26" i="6"/>
  <c r="F26" i="6"/>
  <c r="G26" i="6"/>
  <c r="H26" i="6"/>
  <c r="E31" i="12"/>
  <c r="E17" i="8"/>
  <c r="F17" i="8"/>
  <c r="G17" i="8"/>
  <c r="H17" i="8"/>
  <c r="I17" i="8"/>
  <c r="E24" i="7"/>
  <c r="F24" i="7"/>
  <c r="G24" i="7"/>
  <c r="H24" i="7"/>
  <c r="I24" i="7"/>
  <c r="G35" i="7"/>
  <c r="G37" i="7"/>
  <c r="G36" i="7"/>
  <c r="G38" i="7"/>
  <c r="G32" i="7"/>
  <c r="H36" i="7"/>
  <c r="H38" i="7"/>
  <c r="H35" i="7"/>
  <c r="H37" i="7"/>
  <c r="H32" i="7"/>
  <c r="E35" i="7"/>
  <c r="E37" i="7"/>
  <c r="E36" i="7"/>
  <c r="E38" i="7"/>
  <c r="E32" i="7"/>
  <c r="F35" i="7"/>
  <c r="F37" i="7"/>
  <c r="F36" i="7"/>
  <c r="F38" i="7"/>
  <c r="F32" i="7"/>
  <c r="I35" i="7"/>
  <c r="I37" i="7"/>
  <c r="I36" i="7"/>
  <c r="I38" i="7"/>
  <c r="I32" i="7"/>
  <c r="J37" i="7"/>
  <c r="J38" i="7"/>
  <c r="J32" i="7"/>
  <c r="K32" i="7"/>
  <c r="E8" i="7"/>
  <c r="F8" i="7"/>
  <c r="G8" i="7"/>
  <c r="H8" i="7"/>
  <c r="I8" i="7"/>
  <c r="E19" i="1"/>
  <c r="F19" i="1"/>
  <c r="G19" i="1"/>
  <c r="H19" i="1"/>
  <c r="I19" i="1"/>
  <c r="J19" i="1"/>
  <c r="K19" i="1"/>
  <c r="L19" i="1"/>
  <c r="M19" i="1"/>
  <c r="N19" i="1"/>
  <c r="O19" i="1"/>
  <c r="E36" i="1"/>
  <c r="F36" i="1"/>
  <c r="G36" i="1"/>
  <c r="H36" i="1"/>
  <c r="I36" i="1"/>
  <c r="J36" i="1"/>
  <c r="K36" i="1"/>
  <c r="L36" i="1"/>
  <c r="M36" i="1"/>
  <c r="N36" i="1"/>
  <c r="O36" i="1"/>
  <c r="E8" i="8"/>
  <c r="F8" i="8"/>
  <c r="G8" i="8"/>
  <c r="H8" i="8"/>
  <c r="I8" i="8"/>
  <c r="E25" i="8"/>
  <c r="F25" i="8"/>
  <c r="G25" i="8"/>
  <c r="H25" i="8"/>
  <c r="I25" i="8"/>
  <c r="E33" i="8"/>
  <c r="F33" i="8"/>
  <c r="G33" i="8"/>
  <c r="H33" i="8"/>
  <c r="I33" i="8"/>
  <c r="E42" i="8"/>
  <c r="F42" i="8"/>
  <c r="G42" i="8"/>
  <c r="H42" i="8"/>
  <c r="I42" i="8"/>
  <c r="E51" i="8"/>
  <c r="F51" i="8"/>
  <c r="G51" i="8"/>
  <c r="H51" i="8"/>
  <c r="I51" i="8"/>
  <c r="E61" i="8"/>
  <c r="F61" i="8"/>
  <c r="G61" i="8"/>
  <c r="H61" i="8"/>
  <c r="I61" i="8"/>
  <c r="E69" i="8"/>
  <c r="F69" i="8"/>
  <c r="G69" i="8"/>
  <c r="H69" i="8"/>
  <c r="I69" i="8"/>
  <c r="E77" i="8"/>
  <c r="F77" i="8"/>
  <c r="G77" i="8"/>
  <c r="H77" i="8"/>
  <c r="I77" i="8"/>
  <c r="E85" i="8"/>
  <c r="F85" i="8"/>
  <c r="G85" i="8"/>
  <c r="H85" i="8"/>
  <c r="I85" i="8"/>
  <c r="E93" i="8"/>
  <c r="F93" i="8"/>
  <c r="G93" i="8"/>
  <c r="H93" i="8"/>
  <c r="I93" i="8"/>
  <c r="E101" i="8"/>
  <c r="F101" i="8"/>
  <c r="G101" i="8"/>
  <c r="H101" i="8"/>
  <c r="I101" i="8"/>
  <c r="E32" i="12"/>
  <c r="E29" i="12"/>
  <c r="E18" i="12"/>
  <c r="E17" i="12"/>
  <c r="E16" i="12"/>
  <c r="E15" i="12"/>
  <c r="E14" i="12"/>
  <c r="E10" i="12"/>
  <c r="E11" i="12"/>
  <c r="E9" i="12"/>
  <c r="F18" i="4"/>
  <c r="F17" i="4"/>
  <c r="P35" i="4"/>
  <c r="P36" i="4"/>
  <c r="P34" i="4"/>
  <c r="E23" i="12"/>
  <c r="E22" i="12"/>
  <c r="E21" i="12"/>
  <c r="I42" i="4"/>
  <c r="I41" i="4"/>
  <c r="I40" i="4"/>
  <c r="D41" i="4"/>
  <c r="E41" i="4"/>
  <c r="F41" i="4"/>
  <c r="G41" i="4"/>
  <c r="H41" i="4"/>
  <c r="D75" i="4"/>
  <c r="D67" i="4"/>
  <c r="P26" i="5"/>
  <c r="B65" i="4"/>
  <c r="B64" i="4"/>
  <c r="D40" i="4"/>
  <c r="D65" i="4"/>
  <c r="G3" i="5"/>
  <c r="D42" i="4"/>
  <c r="E42" i="4"/>
  <c r="F42" i="4"/>
  <c r="G42" i="4"/>
  <c r="H42" i="4"/>
  <c r="D59" i="4"/>
  <c r="D61" i="4"/>
  <c r="E40" i="4"/>
  <c r="F40" i="4"/>
  <c r="G40" i="4"/>
  <c r="H40" i="4"/>
  <c r="J36" i="7"/>
  <c r="J35" i="7"/>
  <c r="E61" i="4"/>
  <c r="F61" i="4"/>
  <c r="G61" i="4"/>
  <c r="H61" i="4"/>
  <c r="I61" i="4"/>
  <c r="J61" i="4"/>
  <c r="K61" i="4"/>
  <c r="L61" i="4"/>
  <c r="M61" i="4"/>
  <c r="N61" i="4"/>
  <c r="O61" i="4"/>
  <c r="E59" i="4"/>
  <c r="F59" i="4"/>
  <c r="G59" i="4"/>
  <c r="H59" i="4"/>
  <c r="I59" i="4"/>
  <c r="J59" i="4"/>
  <c r="K59" i="4"/>
  <c r="L59" i="4"/>
  <c r="M59" i="4"/>
  <c r="N59" i="4"/>
  <c r="O59" i="4"/>
  <c r="C17" i="4"/>
  <c r="B17" i="4"/>
  <c r="F13" i="6"/>
  <c r="G13" i="6"/>
  <c r="E13" i="6"/>
  <c r="H13" i="6"/>
  <c r="D76" i="4"/>
  <c r="D74" i="4"/>
  <c r="P14" i="5"/>
  <c r="P15" i="5"/>
  <c r="P16" i="5"/>
  <c r="P17" i="5"/>
  <c r="P18" i="5"/>
  <c r="P19" i="5"/>
  <c r="P20" i="5"/>
  <c r="P21" i="5"/>
  <c r="P22" i="5"/>
  <c r="P23" i="5"/>
  <c r="P24" i="5"/>
  <c r="P25" i="5"/>
  <c r="P13" i="5"/>
</calcChain>
</file>

<file path=xl/sharedStrings.xml><?xml version="1.0" encoding="utf-8"?>
<sst xmlns="http://schemas.openxmlformats.org/spreadsheetml/2006/main" count="677" uniqueCount="317">
  <si>
    <t>Watts</t>
  </si>
  <si>
    <t>Nombre de petites sources lumineuses restant généralement allumées dans le local/sur l'étage (&lt; 30 W)</t>
  </si>
  <si>
    <t>Nombre de sources lumineuses moyennes restant généralement allumées dans le local/sur l'étage (30 – 150 W)</t>
  </si>
  <si>
    <t>Nombre de sources lumineuses importantes restant généralement allumées dans le local/sur l'étage (&gt; 150 W)</t>
  </si>
  <si>
    <t>Puissance moyenne des sources lumineuses importantes (&gt; 150 W)</t>
  </si>
  <si>
    <t>Puissance moyenne des sources lumineuses moyennes (30 - 150 W)</t>
  </si>
  <si>
    <t>Puissance moyenne des petites sources lumineuses (&lt; 30 W)</t>
  </si>
  <si>
    <t>Unités</t>
  </si>
  <si>
    <t>Estimation du temps de réduction d'allumage des petites sources lumineuses (&lt; 30 W)</t>
  </si>
  <si>
    <t>Estimation du temps de réduction d'allumage des sources lumineuses moyennes (30 - 150 W)</t>
  </si>
  <si>
    <t>Estimation du temps de réduction d'allumage des sources lumineuses importantes (&gt; 150 W)</t>
  </si>
  <si>
    <t>Economies annuelles estimées</t>
  </si>
  <si>
    <t>Les lumières du local / de l'étage restent-elles en général allumées plus que ce qu'il est nécessaire ?</t>
  </si>
  <si>
    <t>Sources lumineuses</t>
  </si>
  <si>
    <t>Minutes / jour</t>
  </si>
  <si>
    <t>Paramètres généraux</t>
  </si>
  <si>
    <t>Prix du kWh</t>
  </si>
  <si>
    <t>Nombre de jours où la réduction peut se répercuter, par exemple:
-365 jours si tous les jours de l'année
-313 jours si tous les jours ouvrables (lundi-samedi)
-258 jours si toutes les semaines du lundi au vendredi (moins les jours fériés)
-238 jours si tous les jours travaillés par un collaborateur (hors vacances)</t>
  </si>
  <si>
    <t>L'intensité lumineuse dans le local est-elle excessive ? (selon mesures au luxmètre)</t>
  </si>
  <si>
    <t>Locaux</t>
  </si>
  <si>
    <t>Nombre de sources lumineuses qui peuvent être supprimées</t>
  </si>
  <si>
    <t>Puissance de la source lumineuse supprimée</t>
  </si>
  <si>
    <t>kWh</t>
  </si>
  <si>
    <t>Locaux/étages</t>
  </si>
  <si>
    <t>Total</t>
  </si>
  <si>
    <t>Nombre de sources lumineuses dont l'intensité peut être diminuée</t>
  </si>
  <si>
    <t>Différence de puissance entre les sources lumineuses initiales et celles de remplacement</t>
  </si>
  <si>
    <t>Estimation du nombre de locaux dans lesquels la mesure peut être répliquée (peut aussi être calculée par une extrapolation en termes de surface). Faire cependant attention aux différences d'apport d'éclairage par la lumière naturelle (locaux orientés au sud vs au nord, etc.). Indiquer 1 si seulement un local.</t>
  </si>
  <si>
    <t>Durée journalière moyenne d'utilisation</t>
  </si>
  <si>
    <t>Heures</t>
  </si>
  <si>
    <t>°C</t>
  </si>
  <si>
    <t>Température des locaux/étages</t>
  </si>
  <si>
    <t>m2</t>
  </si>
  <si>
    <t>Electricité</t>
  </si>
  <si>
    <t>Mazout</t>
  </si>
  <si>
    <t>Gaz naturel</t>
  </si>
  <si>
    <t>kWh/an</t>
  </si>
  <si>
    <t>m3/an</t>
  </si>
  <si>
    <t>Puissance théorique totale du chauffage</t>
  </si>
  <si>
    <t>Résultats des calculs</t>
  </si>
  <si>
    <t>m3</t>
  </si>
  <si>
    <t>Données utiles</t>
  </si>
  <si>
    <t>Volume correspondant (hauteur de plafond de 2.40 m)</t>
  </si>
  <si>
    <t>Puissance théorique nécessaire pour chauffer</t>
  </si>
  <si>
    <t>litre/an</t>
  </si>
  <si>
    <t>Energie nécessaire pour chauffer (électrique)</t>
  </si>
  <si>
    <t>litre</t>
  </si>
  <si>
    <t>OU</t>
  </si>
  <si>
    <t>Economies totales d'énergie</t>
  </si>
  <si>
    <t>1kWh = 0.000133 t CO2-éq</t>
  </si>
  <si>
    <t>100 m3 = 0.2 t CO2-éq</t>
  </si>
  <si>
    <t>Remarques</t>
  </si>
  <si>
    <t>Quantité nécessaire pour chauffer (mazout)</t>
  </si>
  <si>
    <t>Quantité nécessaire pour chauffer (gaz naturel)</t>
  </si>
  <si>
    <t>Température extérieure moyenne pour la période de froid (octobre-avril)</t>
  </si>
  <si>
    <t>Office cantonal de la statistique - OCSTAT</t>
  </si>
  <si>
    <t xml:space="preserve">Valeurs météorologiques mensuelles et degrés-jours de chauffage, </t>
  </si>
  <si>
    <t>depuis 2000</t>
  </si>
  <si>
    <t>T 02.03.2.02</t>
  </si>
  <si>
    <t>Chiffres annuels</t>
  </si>
  <si>
    <t>Canton de Genève</t>
  </si>
  <si>
    <t>Janvier</t>
  </si>
  <si>
    <t>Février</t>
  </si>
  <si>
    <t>Mars</t>
  </si>
  <si>
    <t>Avril</t>
  </si>
  <si>
    <t>Mai</t>
  </si>
  <si>
    <t>Juin</t>
  </si>
  <si>
    <t>Juillet</t>
  </si>
  <si>
    <t>Août</t>
  </si>
  <si>
    <t>Sept.</t>
  </si>
  <si>
    <t>Oct.</t>
  </si>
  <si>
    <t>Nov.</t>
  </si>
  <si>
    <t>Déc.</t>
  </si>
  <si>
    <r>
      <t>Température moyenne</t>
    </r>
    <r>
      <rPr>
        <sz val="8"/>
        <color indexed="48"/>
        <rFont val="Arial Narrow"/>
        <family val="2"/>
      </rPr>
      <t xml:space="preserve"> (degré Celsius)</t>
    </r>
  </si>
  <si>
    <t>Normales 1961 - 1990 (1)</t>
  </si>
  <si>
    <t>Température extérieure moyenne à utiliser (°C)</t>
  </si>
  <si>
    <t>Source: OCSTAT</t>
  </si>
  <si>
    <t>http://www.ge.ch/statistique/domaines/02/02_02/tableaux.asp#3</t>
  </si>
  <si>
    <t>Administration</t>
  </si>
  <si>
    <t>Habitat collectif</t>
  </si>
  <si>
    <t>Habitat individuel</t>
  </si>
  <si>
    <t>Ecoles</t>
  </si>
  <si>
    <t>Commerces</t>
  </si>
  <si>
    <t>Restaurant</t>
  </si>
  <si>
    <t>Lieux de rassemblement</t>
  </si>
  <si>
    <t>Hôpitaux</t>
  </si>
  <si>
    <t>Industrie</t>
  </si>
  <si>
    <t>Dépôts</t>
  </si>
  <si>
    <t>Installations sportives</t>
  </si>
  <si>
    <t>Piscines couvertes</t>
  </si>
  <si>
    <t>Source: http://www.abcclim.net/calcul-bilan-thermique.html</t>
  </si>
  <si>
    <t>Coefficient de déperdition du bâtiment (G)</t>
  </si>
  <si>
    <t>Watts/m3*°C</t>
  </si>
  <si>
    <t>Constructions après 1980</t>
  </si>
  <si>
    <t>kWh/m2*an</t>
  </si>
  <si>
    <t>Volume correspondant (hauteur de plafond autre 1)</t>
  </si>
  <si>
    <t>Volume correspondant (hauteur de plafond autre 2)</t>
  </si>
  <si>
    <t>Comportement face au chauffage</t>
  </si>
  <si>
    <t>Nombre de fenêtres restant en imposte dans les pièces chauffées ?</t>
  </si>
  <si>
    <t>Nbr de fenêtres</t>
  </si>
  <si>
    <t>jours et nuits</t>
  </si>
  <si>
    <t>journée</t>
  </si>
  <si>
    <t>moitié de la journée</t>
  </si>
  <si>
    <t>Fenêtres ouvertes</t>
  </si>
  <si>
    <t>Nombre de chauffages d'appoint</t>
  </si>
  <si>
    <t>Puissance moyenne des chauffages d'appoint</t>
  </si>
  <si>
    <t>Estimation du nombre d'heures par journée durant lesquelles il est possible d'éteindre les chauffages</t>
  </si>
  <si>
    <t>heures / jour</t>
  </si>
  <si>
    <t>Nbr de chauffages</t>
  </si>
  <si>
    <t>☐</t>
  </si>
  <si>
    <t>Oui</t>
  </si>
  <si>
    <t>Non</t>
  </si>
  <si>
    <t>Economies d'énergie</t>
  </si>
  <si>
    <t>Astuces</t>
  </si>
  <si>
    <t>Comportement face à la climatisation</t>
  </si>
  <si>
    <t>S'il existe des appareils de climatisation dans les pièces, est-il possible de réduire leur utilisation ?</t>
  </si>
  <si>
    <t>Possédez-vous des chauffages d'appoint électriques ?</t>
  </si>
  <si>
    <t>Des meubles ou autres éléments cachent-ils les radiateurs ?</t>
  </si>
  <si>
    <t>Les fenêtes sont-elles mises en imposte durant les période de chauffage pendant plus de 15min par journée ?</t>
  </si>
  <si>
    <t>Nombre d'heures de réduction du fonctionnement de la climatisation par journée</t>
  </si>
  <si>
    <t>Nombre de climatiseurs réglables dans l'entreprise</t>
  </si>
  <si>
    <t>Puissance moyenne des climatiseurs</t>
  </si>
  <si>
    <t>Estimation du nombre de jours qui nécessitent le fonctionnement de la climatisation</t>
  </si>
  <si>
    <t>Nbr de jours</t>
  </si>
  <si>
    <t>Nbr d'appareil</t>
  </si>
  <si>
    <t>Les machines à café restent-elles allumées ou en mode stand-by pendant toute la journée ?</t>
  </si>
  <si>
    <t>Nombre de machines allumées ou en mode stand-by dans l'entreprise</t>
  </si>
  <si>
    <t>Puissance d'une machine allumée ou en mode stand-by</t>
  </si>
  <si>
    <t>Moyenne du nombre d'heures de travail par jour</t>
  </si>
  <si>
    <t>Nbr de machines</t>
  </si>
  <si>
    <t>Il est parfois possible d'éteindre le plateau qui chauffe les tasses, sans pour autant éteindre totalement la machine à café.</t>
  </si>
  <si>
    <t>Les aliments sont-ils chauffés avec des plaques chauffantes à la place du microonde à la cafétéria ?</t>
  </si>
  <si>
    <t>De l'eau est-elle chauffé avec des casseroles à la cafétéria ou en salle commune ?</t>
  </si>
  <si>
    <t>Nombre de réfrigérateurs</t>
  </si>
  <si>
    <t>Puissance moyenne des réfrigérateurs</t>
  </si>
  <si>
    <t>Nombre de jours de fermeture prolongés de l'entreprise</t>
  </si>
  <si>
    <t>jours / an</t>
  </si>
  <si>
    <t>Des écrans d'ordinateur restent-ils allumés pendant les pauses ou des périodes de non utilisation ?</t>
  </si>
  <si>
    <t>Nombre d'écrans dans l'entreprise</t>
  </si>
  <si>
    <t>Puissance d'un écran en veille</t>
  </si>
  <si>
    <t>Les écrans consomment de l'énergie également en mode veille. Allumer et éteindre son écran ne détériore pas son fonctionnement.</t>
  </si>
  <si>
    <t>La luminosité des écrans est-elle réduite si les conditions de lumière le permettent ?</t>
  </si>
  <si>
    <t>Puissance de l'écran avec la luminosité maximum</t>
  </si>
  <si>
    <t>Puissance de l'écran avec la luminosité réduite</t>
  </si>
  <si>
    <t>Moyenne du nombre d'heures d'ouverture des bureaux de l'entreprise par jour</t>
  </si>
  <si>
    <t>La luminosité d'un écran peut être réduite sans détériorer le confort pour l'utilisateur. Réduire la luminosité jusqu'à un niveau jugé acceptable</t>
  </si>
  <si>
    <t>Les ordinateurs sont-ils branchés sur une multiprise coupe-courant ?</t>
  </si>
  <si>
    <t>Nombre d'ordinateurs qui ne sont pas branchés sur une multiprise dans l'entreprise</t>
  </si>
  <si>
    <t>Puissance d'un ordinateur éteint branché sur une prise</t>
  </si>
  <si>
    <t>Les imprimantes sont-elles toutes branchées sur une multiprise coupe-courant ?</t>
  </si>
  <si>
    <t>Nombre d'imprimantes qui ne sont pas branchées sur une multiprise dans l'entreprise</t>
  </si>
  <si>
    <t>Puissance d'une imprimante éteinte branchée sur une prise</t>
  </si>
  <si>
    <t>Les appareils, même éteints, peuvent consommer de l'énergie quand ils sont branchés directement à la prise. Il convient de retirer la prise ou de couper le courant par l'intermédiaire d'une multiprise.</t>
  </si>
  <si>
    <t>Les réfrigérateurs peuvent être éteints et débranchés pendant les périodes de fermeture prolongées de l'entreprise. Il est important de nettoyer et de les dégeler régulièrement pour permettre un fonctionnement optimum.</t>
  </si>
  <si>
    <t>Les imprimantes sont-elles réglées sur l'option stand-by (prêtes à l'emploi) plutôt que sur l'option veille pendant les heures de bureau ?</t>
  </si>
  <si>
    <t>Nombre d'imprimantes réglées sur l'option stand-by dans l'entreprise</t>
  </si>
  <si>
    <t>Puissance d'une imprimante en mode stand-by</t>
  </si>
  <si>
    <t>Puissance d'une imprimante en mode veille</t>
  </si>
  <si>
    <t>Les appareils multifonctions sont-ils réglés sur l'option stand-by (prêts à fonctionner) plutôt que sur l'option veille pendant les heures de bureaux ?</t>
  </si>
  <si>
    <t>Nombre d'appareils multifonctions réglés sur l'option stand-by dans l'entreprise</t>
  </si>
  <si>
    <t>Puissance d'un appareil multifonction en mode stand-by</t>
  </si>
  <si>
    <t>Puissance d'un appareil multifonction en mode veille</t>
  </si>
  <si>
    <t>Est-il possible d'avancer le moment auquel le mode veille s'enclenche sur les appareils multifonctions ?</t>
  </si>
  <si>
    <t>Nombre d'appareils multifonctions dans l'entreprise</t>
  </si>
  <si>
    <t>Nbr d'appareils</t>
  </si>
  <si>
    <t>Estimation du nombre de fois que l'appareil peut se mettre en veille durant la journée</t>
  </si>
  <si>
    <t>Gain lié à l'avancement du mode en veille</t>
  </si>
  <si>
    <t>Si l'appareil tombait en veille après 30 minutes et que le nouveau réglage permet la mise en veille après 10 minutes, le gain est de 20 minutes.</t>
  </si>
  <si>
    <t>minutes</t>
  </si>
  <si>
    <t>unité</t>
  </si>
  <si>
    <t>Les scanners sont-ils tous branchés sur une multiprise coupe-courant ?</t>
  </si>
  <si>
    <t>Nombre de scanners pas branchés sur multiprises dans l'entreprise</t>
  </si>
  <si>
    <t>Puissance d'un scanner éteint branché sur une prise</t>
  </si>
  <si>
    <t>Les appareils, même éteints, peuvent consommer de l'énergie quand ils sont branchés directement à la prise. Il convient de retirer la prise ou de couper le courant par l'intermédiaire d'une multiprise ou d'un système de gestion à distance.</t>
  </si>
  <si>
    <t>Nombre d'imprimantes qui peuvent être débranchées</t>
  </si>
  <si>
    <t>Estimation du nombre de jours pendant lesquels des imprimantes peuvent être débranchées</t>
  </si>
  <si>
    <t>Le nombre d'imprimantes allumées pendant les heures de travail peut-il être réduit en périodes de vacances ?</t>
  </si>
  <si>
    <t>jours</t>
  </si>
  <si>
    <t>Le nombre d'appareils multifonctions allumés pendant les heures de travail peut-il être réduit en périodes de vacances ?</t>
  </si>
  <si>
    <t>Nombre d'appareil multifonctions qui peuvent être débranchés</t>
  </si>
  <si>
    <t>Estimation du nombre de jours pendant lesquels des appareils multifonctions peuvent être débranchées</t>
  </si>
  <si>
    <t>Nombre d'appareils qui peuvent être débranchés</t>
  </si>
  <si>
    <t>Puissance d'un appareil en mode stand-by</t>
  </si>
  <si>
    <t>Moyenne du nomber d'heures d'ouverture des bureaux de l'entreprise par jour</t>
  </si>
  <si>
    <t>Estimation du nombre de jours pendant lesquels les appareils peuvent être débranchés</t>
  </si>
  <si>
    <t>Est-il possible de regrouper certaines activités de production dans les ateliers ou les laboratoirs pour utiliser les machines de manière concentrée, puis de les éteindre le reste de la journée ?</t>
  </si>
  <si>
    <t>Nombre d'appareils qui peuvent être éteints en cas de non fonctionnement</t>
  </si>
  <si>
    <t>Puissance moyenne de ces appareils (fours par exemple)</t>
  </si>
  <si>
    <t>Moyenne du nombre d'heures durant lesquelles les appareils peuvent être éteints</t>
  </si>
  <si>
    <t>Economies annuelles d'énergie potentielles en chauffant à 20°C au maximum</t>
  </si>
  <si>
    <t>Existe-t-il d'autres appareils qui peuvent être débranchés en période de vacances ? (timbreuses, machines à plastifier, destructeur de documents, appareils d'affranchissement, télévision, écran d'affichage)</t>
  </si>
  <si>
    <t>Considérant que la mesure de diminution de la température à 20°C pour les pièces chauffées plus ait été prise, la diminution de température durant la nuit et les week-end est au maximum de 3°C. Ce qui est calculé ici, c'est le gain d'énergie supplémentaire résultant de cette mesure à ajouter à la mesure de diminution à 20°C de la température des pièces.</t>
  </si>
  <si>
    <t>Gaz</t>
  </si>
  <si>
    <t>Si la nuit et le week-end et jours fériés, la température est baissée à 17°C (365-258 jours =107 )</t>
  </si>
  <si>
    <t>Si la nuit la température est baissée à 17°C (journée chauffée de 10h, donc 14/24 du temps)</t>
  </si>
  <si>
    <t>Température minimale lorsque bureaux vides</t>
  </si>
  <si>
    <t>Consommation théorique d'énergie pour l'eau chaude sanitaire selon le type d'affectation</t>
  </si>
  <si>
    <t>Source: OCEN, directive relative au calcul de l'indice de dépendense de chaleur, 2013</t>
  </si>
  <si>
    <t>Energie nécessaire pour le chauffage (uniquement)</t>
  </si>
  <si>
    <t>Si les valeurs d'énergie fournies prennent aussi en compte l'eau chaude sanitaire, veuillez cocher les cases suivantes</t>
  </si>
  <si>
    <t>[kWh]</t>
  </si>
  <si>
    <t>[m3]</t>
  </si>
  <si>
    <t>[stère]</t>
  </si>
  <si>
    <t>bûches bois tendre</t>
  </si>
  <si>
    <t>pellets</t>
  </si>
  <si>
    <t>plaquettes dur</t>
  </si>
  <si>
    <t>plaquettes PCI</t>
  </si>
  <si>
    <t>Déduction du l'énergie utilisée pour l'eau chaude sanitaire si la valeur n'est pas connue (utiliser tabeau bleu)</t>
  </si>
  <si>
    <t>Consommation énergétique de l'eau chaude sanitaire</t>
  </si>
  <si>
    <t>Electricité sans eau chaude sanitaire</t>
  </si>
  <si>
    <t>Mazout sans eau chaude sanitaire</t>
  </si>
  <si>
    <t>Gaz sans eau chaude sanitaire</t>
  </si>
  <si>
    <t>L'édifice est-il chauffé de manière optimale (ici max. 20°C)?</t>
  </si>
  <si>
    <r>
      <t>2</t>
    </r>
    <r>
      <rPr>
        <vertAlign val="superscript"/>
        <sz val="12"/>
        <color theme="1"/>
        <rFont val="Calibri"/>
        <scheme val="minor"/>
      </rPr>
      <t>1</t>
    </r>
    <r>
      <rPr>
        <sz val="12"/>
        <color theme="1"/>
        <rFont val="Calibri"/>
        <family val="2"/>
        <scheme val="minor"/>
      </rPr>
      <t xml:space="preserve"> / -23</t>
    </r>
    <r>
      <rPr>
        <vertAlign val="superscript"/>
        <sz val="12"/>
        <color theme="1"/>
        <rFont val="Calibri"/>
        <scheme val="minor"/>
      </rPr>
      <t>2</t>
    </r>
  </si>
  <si>
    <r>
      <t>3</t>
    </r>
    <r>
      <rPr>
        <vertAlign val="superscript"/>
        <sz val="12"/>
        <color theme="1"/>
        <rFont val="Calibri"/>
        <scheme val="minor"/>
      </rPr>
      <t>1</t>
    </r>
    <r>
      <rPr>
        <sz val="12"/>
        <color theme="1"/>
        <rFont val="Calibri"/>
        <family val="2"/>
        <scheme val="minor"/>
      </rPr>
      <t xml:space="preserve"> / -22</t>
    </r>
    <r>
      <rPr>
        <vertAlign val="superscript"/>
        <sz val="12"/>
        <color theme="1"/>
        <rFont val="Calibri"/>
        <scheme val="minor"/>
      </rPr>
      <t>2</t>
    </r>
  </si>
  <si>
    <r>
      <t>4</t>
    </r>
    <r>
      <rPr>
        <vertAlign val="superscript"/>
        <sz val="12"/>
        <color theme="1"/>
        <rFont val="Calibri"/>
        <scheme val="minor"/>
      </rPr>
      <t>1</t>
    </r>
    <r>
      <rPr>
        <sz val="12"/>
        <color theme="1"/>
        <rFont val="Calibri"/>
        <family val="2"/>
        <scheme val="minor"/>
      </rPr>
      <t xml:space="preserve"> / -21</t>
    </r>
    <r>
      <rPr>
        <vertAlign val="superscript"/>
        <sz val="12"/>
        <color theme="1"/>
        <rFont val="Calibri"/>
        <scheme val="minor"/>
      </rPr>
      <t>2</t>
    </r>
  </si>
  <si>
    <r>
      <t>5</t>
    </r>
    <r>
      <rPr>
        <vertAlign val="superscript"/>
        <sz val="12"/>
        <color theme="1"/>
        <rFont val="Calibri"/>
        <scheme val="minor"/>
      </rPr>
      <t>1</t>
    </r>
    <r>
      <rPr>
        <sz val="12"/>
        <color theme="1"/>
        <rFont val="Calibri"/>
        <family val="2"/>
        <scheme val="minor"/>
      </rPr>
      <t xml:space="preserve"> / -20</t>
    </r>
    <r>
      <rPr>
        <vertAlign val="superscript"/>
        <sz val="12"/>
        <color theme="1"/>
        <rFont val="Calibri"/>
        <scheme val="minor"/>
      </rPr>
      <t>2</t>
    </r>
  </si>
  <si>
    <r>
      <t>6</t>
    </r>
    <r>
      <rPr>
        <vertAlign val="superscript"/>
        <sz val="12"/>
        <color theme="1"/>
        <rFont val="Calibri"/>
        <scheme val="minor"/>
      </rPr>
      <t>1</t>
    </r>
    <r>
      <rPr>
        <sz val="12"/>
        <color theme="1"/>
        <rFont val="Calibri"/>
        <family val="2"/>
        <scheme val="minor"/>
      </rPr>
      <t xml:space="preserve"> / -19</t>
    </r>
    <r>
      <rPr>
        <vertAlign val="superscript"/>
        <sz val="12"/>
        <color theme="1"/>
        <rFont val="Calibri"/>
        <scheme val="minor"/>
      </rPr>
      <t>2</t>
    </r>
  </si>
  <si>
    <r>
      <t>7</t>
    </r>
    <r>
      <rPr>
        <vertAlign val="superscript"/>
        <sz val="12"/>
        <color theme="1"/>
        <rFont val="Calibri"/>
        <scheme val="minor"/>
      </rPr>
      <t>1</t>
    </r>
    <r>
      <rPr>
        <sz val="12"/>
        <color theme="1"/>
        <rFont val="Calibri"/>
        <family val="2"/>
        <scheme val="minor"/>
      </rPr>
      <t xml:space="preserve"> / -18</t>
    </r>
    <r>
      <rPr>
        <vertAlign val="superscript"/>
        <sz val="12"/>
        <color theme="1"/>
        <rFont val="Calibri"/>
        <scheme val="minor"/>
      </rPr>
      <t>2</t>
    </r>
  </si>
  <si>
    <t>Données de calcul à masquer:</t>
  </si>
  <si>
    <r>
      <t>Température (</t>
    </r>
    <r>
      <rPr>
        <vertAlign val="superscript"/>
        <sz val="12"/>
        <color theme="1"/>
        <rFont val="Calibri"/>
        <scheme val="minor"/>
      </rPr>
      <t>1</t>
    </r>
    <r>
      <rPr>
        <sz val="12"/>
        <color theme="1"/>
        <rFont val="Calibri"/>
        <family val="2"/>
        <scheme val="minor"/>
      </rPr>
      <t xml:space="preserve"> = température du réfrigérateur ; </t>
    </r>
    <r>
      <rPr>
        <vertAlign val="superscript"/>
        <sz val="12"/>
        <color theme="1"/>
        <rFont val="Calibri"/>
        <scheme val="minor"/>
      </rPr>
      <t>2</t>
    </r>
    <r>
      <rPr>
        <sz val="12"/>
        <color theme="1"/>
        <rFont val="Calibri"/>
        <family val="2"/>
        <scheme val="minor"/>
      </rPr>
      <t xml:space="preserve"> = température du congélateur)</t>
    </r>
  </si>
  <si>
    <t>Energie consommée annuellement par les réfrigérateurs</t>
  </si>
  <si>
    <t>Energie consommée annuellement par les congélataurs</t>
  </si>
  <si>
    <t>Gain d'énergie si congélateur à -18°C</t>
  </si>
  <si>
    <t>Gain d'énergie si réfrigérateur à 7°C</t>
  </si>
  <si>
    <t>5% d'économie par degrés suplémentaire</t>
  </si>
  <si>
    <t>Nombre de réfrigérateurs (selon la température)</t>
  </si>
  <si>
    <t>Puissance moyenne des réfrigérateurs (selon la température)</t>
  </si>
  <si>
    <t>Nombre de congélateurs (selon la température)</t>
  </si>
  <si>
    <t>Puissance moyenne des congélateurs (selon la température)</t>
  </si>
  <si>
    <t>Chauffage - Explication des calculs</t>
  </si>
  <si>
    <t>Entrée des données</t>
  </si>
  <si>
    <t>Calcul</t>
  </si>
  <si>
    <t>Extinction durant les heures non travaillées</t>
  </si>
  <si>
    <t>Pour économiser plus</t>
  </si>
  <si>
    <t>Résultats</t>
  </si>
  <si>
    <t>ATTENTION: Ces résultats sont une estimation. A ne pas considérer comme valeurs précises!</t>
  </si>
  <si>
    <r>
      <t xml:space="preserve">Pour le calcul du Coefficient G selon l'isolation du bâtiment, le tableau en </t>
    </r>
    <r>
      <rPr>
        <sz val="12"/>
        <color theme="4"/>
        <rFont val="Calibri"/>
        <scheme val="minor"/>
      </rPr>
      <t>figure 8</t>
    </r>
    <r>
      <rPr>
        <sz val="12"/>
        <color rgb="FF000000"/>
        <rFont val="Calibri"/>
        <family val="2"/>
        <scheme val="minor"/>
      </rPr>
      <t xml:space="preserve"> est utilisé.
Pour calculer l'énergie électrique théorique selon le type d'affectation du bâtiment, le tableau en </t>
    </r>
    <r>
      <rPr>
        <sz val="12"/>
        <color theme="4"/>
        <rFont val="Calibri"/>
        <scheme val="minor"/>
      </rPr>
      <t>figure 9</t>
    </r>
    <r>
      <rPr>
        <sz val="12"/>
        <color rgb="FF000000"/>
        <rFont val="Calibri"/>
        <family val="2"/>
        <scheme val="minor"/>
      </rPr>
      <t xml:space="preserve"> est utilisé.
Pour calculer l'énergie théorique utilisée dans la production d'eau chaude sanitaire selon le type d'affectation du bâtiment, le tableau en </t>
    </r>
    <r>
      <rPr>
        <sz val="12"/>
        <color theme="4"/>
        <rFont val="Calibri"/>
        <scheme val="minor"/>
      </rPr>
      <t>figure 10</t>
    </r>
    <r>
      <rPr>
        <sz val="12"/>
        <color rgb="FF000000"/>
        <rFont val="Calibri"/>
        <family val="2"/>
        <scheme val="minor"/>
      </rPr>
      <t xml:space="preserve"> est utilisé.</t>
    </r>
  </si>
  <si>
    <t>Sources</t>
  </si>
  <si>
    <t>Spécificités</t>
  </si>
  <si>
    <t>!!! A mettre à jour régulièrement !!!</t>
  </si>
  <si>
    <t>L'onglet "Chauffage" permet de calculer les économies d'électricité, de mazout ou de gaz si la température des pièces de l'entreprises sont ramenées à maximum 20°C (seuil de confort idéal pour un bureau selon la fiche éco énergie de la ville de Genève (2002)). Il y a plusieurs données que l'utilisateur doit fournir. Dans un premier temps, l'utilisateur doit remplir les données dans le tableau ci-dessous (cases vertes).</t>
  </si>
  <si>
    <r>
      <t xml:space="preserve">Les informations à fournir par l'utilisateur dans ce tableau sont :
- </t>
    </r>
    <r>
      <rPr>
        <b/>
        <sz val="12"/>
        <color theme="1"/>
        <rFont val="Calibri"/>
        <family val="2"/>
        <scheme val="minor"/>
      </rPr>
      <t>Coefficient de déperdition du bâtiment (G):</t>
    </r>
    <r>
      <rPr>
        <sz val="12"/>
        <color theme="1"/>
        <rFont val="Calibri"/>
        <family val="2"/>
        <scheme val="minor"/>
      </rPr>
      <t xml:space="preserve"> (liste déroulante), cela consiste à donner un indice d'isolation du bâtiment qui est lié à l'âge des bâtiments de la liste déroulante. Cette indice n'est pas important pour notre calcul. Il n'influence que la puissance théorique de chauffage, mais pas les économies potentielles;
- </t>
    </r>
    <r>
      <rPr>
        <b/>
        <sz val="12"/>
        <color theme="1"/>
        <rFont val="Calibri"/>
        <family val="2"/>
        <scheme val="minor"/>
      </rPr>
      <t>Hauteur de plafond autre 1 et 2:</t>
    </r>
    <r>
      <rPr>
        <sz val="12"/>
        <color theme="1"/>
        <rFont val="Calibri"/>
        <family val="2"/>
        <scheme val="minor"/>
      </rPr>
      <t xml:space="preserve"> Cela correspond à donner une hauteur de plafond en mètre si l'entreprise possède des (grandes) pièces avec une hauteur de plafond différente de 240 cm à peu près. La surface de ces pièces doit être entrée dans l'une des deux ou les deux dernières lignes</t>
    </r>
    <r>
      <rPr>
        <sz val="12"/>
        <color theme="4"/>
        <rFont val="Calibri"/>
        <scheme val="minor"/>
      </rPr>
      <t xml:space="preserve"> (cf. Figure 2);</t>
    </r>
    <r>
      <rPr>
        <sz val="12"/>
        <color theme="1"/>
        <rFont val="Calibri"/>
        <family val="2"/>
        <scheme val="minor"/>
      </rPr>
      <t xml:space="preserve"> 
- </t>
    </r>
    <r>
      <rPr>
        <b/>
        <sz val="12"/>
        <color theme="1"/>
        <rFont val="Calibri"/>
        <family val="2"/>
        <scheme val="minor"/>
      </rPr>
      <t>La consommation d'électricité</t>
    </r>
    <r>
      <rPr>
        <sz val="12"/>
        <color theme="1"/>
        <rFont val="Calibri"/>
        <family val="2"/>
        <scheme val="minor"/>
      </rPr>
      <t xml:space="preserve"> (en Suisse se sera plutôt l'utilisaiton de l'électricité pour les pompes à chaleur). Dans ce cas, il y a deux cases. La première si l'utilisateur connaît la consommation de l'électricité uniquement pour le chauffage et dans la deuxième case, il faut entrer la consommation d'élecricité totale si l'utilisateur n'a que cela comme donnée. Si cette dernière case est remplie, une consommation théorique d'électricité hors chauffage (selon le type de d'affectation du bâtiment) sera soustraite de la valeur entrée par l'utilisateur. Si les deux cases sont remplies, le calcul prendra la valeur de la première case. Le résultat obtenu sous "Electricité sans eau chaude sanitaire" déduit la part théorique utilisée pour l'eau chaude sanitaire, mais cela uniquement si la coche sous "Electricité" </t>
    </r>
    <r>
      <rPr>
        <sz val="12"/>
        <color theme="4"/>
        <rFont val="Calibri"/>
        <scheme val="minor"/>
      </rPr>
      <t>(cf. Figure 1, N°1)</t>
    </r>
    <r>
      <rPr>
        <sz val="12"/>
        <color theme="1"/>
        <rFont val="Calibri"/>
        <family val="2"/>
        <scheme val="minor"/>
      </rPr>
      <t xml:space="preserve"> est sélectionnée. Dans le cas contraire, il est considéré que la valeur entrée par l'utilisateur ne comprend pas la part d'énergie nécessaire pour l'eau chaude sanitaire;
- </t>
    </r>
    <r>
      <rPr>
        <b/>
        <sz val="12"/>
        <color theme="1"/>
        <rFont val="Calibri"/>
        <family val="2"/>
        <scheme val="minor"/>
      </rPr>
      <t>La consommation pour le Mazout</t>
    </r>
    <r>
      <rPr>
        <sz val="12"/>
        <color theme="1"/>
        <rFont val="Calibri"/>
        <family val="2"/>
        <scheme val="minor"/>
      </rPr>
      <t xml:space="preserve">: idem que pour l'électricité;
- </t>
    </r>
    <r>
      <rPr>
        <b/>
        <sz val="12"/>
        <color theme="1"/>
        <rFont val="Calibri"/>
        <family val="2"/>
        <scheme val="minor"/>
      </rPr>
      <t>La consommation pour le Gaz naturel</t>
    </r>
    <r>
      <rPr>
        <sz val="12"/>
        <color theme="1"/>
        <rFont val="Calibri"/>
        <family val="2"/>
        <scheme val="minor"/>
      </rPr>
      <t xml:space="preserve">: idem que pour le Mazout;
- </t>
    </r>
    <r>
      <rPr>
        <b/>
        <sz val="12"/>
        <color theme="1"/>
        <rFont val="Calibri"/>
        <family val="2"/>
        <scheme val="minor"/>
      </rPr>
      <t>3 cases à cocher</t>
    </r>
    <r>
      <rPr>
        <sz val="12"/>
        <color theme="1"/>
        <rFont val="Calibri"/>
        <family val="2"/>
        <scheme val="minor"/>
      </rPr>
      <t xml:space="preserve"> pour l'électricité, le mazout et le gaz naturel si les valeurs entrées par l'utilisateur comprennent l'énergie utilisée pour l'eau chaude sanitaire ou non;</t>
    </r>
  </si>
  <si>
    <t xml:space="preserve">Dans le deuxième tableau à remplir, il faut entrer les surfaces totales des différentes pièces du bâtiment analysé selon la température à laquelles elles sont chauffées. La première ligne correspond à toutes pièces avec une hauteur de plafond d'environ 240 cm. La ligne 2 et 3 correspondent aux surfaces pour les pièces où la hauteur de plafond est différente et a été introduite sous "Hauteur de plafond 1" et "Hauteur de plafond 2". </t>
  </si>
  <si>
    <r>
      <t xml:space="preserve">Les calculs effectués sont simples. Il y a deux paramêtres que nous devons prendre en compte pour répartir correctement la part d'énergie utilisée pour chaque surface introduite à la </t>
    </r>
    <r>
      <rPr>
        <sz val="12"/>
        <color theme="4"/>
        <rFont val="Calibri"/>
        <scheme val="minor"/>
      </rPr>
      <t>figure 2</t>
    </r>
    <r>
      <rPr>
        <sz val="12"/>
        <color theme="1"/>
        <rFont val="Calibri"/>
        <family val="2"/>
        <scheme val="minor"/>
      </rPr>
      <t xml:space="preserve">: (i) le premier est la part de la surface totale et (ii) le deuxième est la température à laquelle une surface est chauffée. Pour ce fait, Nous avons utilisé une formule qui prend en compte ces deux paramètres. Il s'agit de la puissance théorique nécessaire pour chauffer un volume (m3). Il faut donc dans un premier temps, optenir le volume des surfaces données. Ce sont pour ces raisons que nous demandons à la figure 1 d'introduite des hauteurs de plafond si la hauteur est fortement différente de 2.40 mètres. A partir de cela, la puissance théorique est calculée au moyen de l'équation suivante:
</t>
    </r>
    <r>
      <rPr>
        <b/>
        <sz val="12"/>
        <color theme="1"/>
        <rFont val="Calibri"/>
        <family val="2"/>
        <scheme val="minor"/>
      </rPr>
      <t>puissance théorique = Volume * (température de chauffage - température extérieure) * Coefficient d'isolation G</t>
    </r>
    <r>
      <rPr>
        <sz val="12"/>
        <color theme="1"/>
        <rFont val="Calibri"/>
        <family val="2"/>
        <scheme val="minor"/>
      </rPr>
      <t xml:space="preserve">
Nous avons donc ici le volume et la température de chauffage qui sont pris en compte. Plus le volume sera grand, plus la puissance théorique sera grande et plus une surface est chauffée, plus la différence entre la température de chauffage et la température extérieure sera grande et donc plus la puissance théorique sera grande. Puis, le total de cette puissance théorique (W) est calculé en case "D5". Il suffit par la suite, pour calculer l'énergie nécessaire pour chauffer, de prendre le même pourcentage de la répartition de la puissance théorique pour la consommation d'énergie de l'entreprise introduite par l'utilisateur </t>
    </r>
    <r>
      <rPr>
        <sz val="12"/>
        <color theme="4"/>
        <rFont val="Calibri"/>
        <scheme val="minor"/>
      </rPr>
      <t>(cf. Fig.1)</t>
    </r>
    <r>
      <rPr>
        <sz val="12"/>
        <color theme="1"/>
        <rFont val="Calibri"/>
        <family val="2"/>
        <scheme val="minor"/>
      </rPr>
      <t xml:space="preserve">. La valeur absolue de la puissance théorique nécessaire pour chauffer n'est pas importante. Ce qui nous intéresse est la répartition relative de cette puissance pour chaque surface. 
Nous connaissons ainsi, pour chaque surface donnée, selon la température à laquelle elle est chauffée, la quantité d'énergie nécessaire pour chauffer </t>
    </r>
    <r>
      <rPr>
        <sz val="12"/>
        <color theme="4"/>
        <rFont val="Calibri"/>
        <scheme val="minor"/>
      </rPr>
      <t>(cf. Fig.3)</t>
    </r>
    <r>
      <rPr>
        <sz val="12"/>
        <color theme="1"/>
        <rFont val="Calibri"/>
        <family val="2"/>
        <scheme val="minor"/>
      </rPr>
      <t xml:space="preserve">. Pour calculer les économies d'énergie réalisées si la température de chauffage ne dépasse pas 20°C, il suffit de réduire la quantité d'énergie nécessaire de 6% pour chaque degré en-dessus de 20°C </t>
    </r>
    <r>
      <rPr>
        <sz val="12"/>
        <color theme="4"/>
        <rFont val="Calibri"/>
        <scheme val="minor"/>
      </rPr>
      <t>(cf. Fig.4)</t>
    </r>
    <r>
      <rPr>
        <sz val="12"/>
        <color theme="1"/>
        <rFont val="Calibri"/>
        <family val="2"/>
        <scheme val="minor"/>
      </rPr>
      <t xml:space="preserve">. 
Finalement, il y a aussi la possibilité de réduite à 17°C (cette valeur peut être changée par l'administrateur uniquement) durant la nuit ou durant la nuit, le week-end et les jours fériés </t>
    </r>
    <r>
      <rPr>
        <sz val="12"/>
        <color theme="4"/>
        <rFont val="Calibri"/>
        <scheme val="minor"/>
      </rPr>
      <t>(cf.Fig.5)</t>
    </r>
    <r>
      <rPr>
        <sz val="12"/>
        <color theme="1"/>
        <rFont val="Calibri"/>
        <family val="2"/>
        <scheme val="minor"/>
      </rPr>
      <t xml:space="preserve">. Pour calculer </t>
    </r>
    <r>
      <rPr>
        <sz val="12"/>
        <color theme="4"/>
        <rFont val="Calibri"/>
        <scheme val="minor"/>
      </rPr>
      <t>(cf. Fig.6)</t>
    </r>
    <r>
      <rPr>
        <sz val="12"/>
        <color theme="1"/>
        <rFont val="Calibri"/>
        <family val="2"/>
        <scheme val="minor"/>
      </rPr>
      <t xml:space="preserve"> cela, il a été considéré une diminution de 6% par degré de diminution pour atteindre les 17°C (et cela en prenant en compte la diminution de chauffage à 20°C durant la journée) appliquée sur la part du temps que représente la nuit pour l'un et la nuit, le week-end et les jours fériés pour l'autre. Pour la nuit, il est considéré que le temps de travail est de 8h00 et je prends 2 heures de marge si des personnes viennent plus tôt au travail ou plus tard et en considérant qu'il faut commencer à augmenter le chauffage avant que les employés n'arrivent. Cela représente  14/24ème du temps d'une année. Pour les week-ends et jours fériés, nous prenons 107 jours non travaillés par année (selon la calendrier genevois).</t>
    </r>
  </si>
  <si>
    <r>
      <t xml:space="preserve">Dans les résultats, l'ensemble des économies d'énergie est donné par forme d'énergie. Puis la quantité d'émissions de CO2 équivalent évitées est calculé selon le tableau sous Remarques </t>
    </r>
    <r>
      <rPr>
        <sz val="12"/>
        <color theme="4"/>
        <rFont val="Calibri"/>
        <scheme val="minor"/>
      </rPr>
      <t>(cf. Fig.7)</t>
    </r>
    <r>
      <rPr>
        <sz val="12"/>
        <color rgb="FF000000"/>
        <rFont val="Calibri"/>
        <family val="2"/>
        <scheme val="minor"/>
      </rPr>
      <t>.</t>
    </r>
  </si>
  <si>
    <r>
      <t xml:space="preserve">Eau chaude sanitaire:
Afin de pouvoir estimer la part d'énergie utilisée dans l'eau chaude sanitaire, j'ai utilisé le tableau bleu </t>
    </r>
    <r>
      <rPr>
        <sz val="12"/>
        <color theme="4"/>
        <rFont val="Calibri"/>
        <scheme val="minor"/>
      </rPr>
      <t>(cf.fig.10)</t>
    </r>
    <r>
      <rPr>
        <sz val="12"/>
        <color theme="1"/>
        <rFont val="Calibri"/>
        <family val="2"/>
        <scheme val="minor"/>
      </rPr>
      <t xml:space="preserve">. Ce tableau donnant des valeurs en kWh, pour le mazout et le gaz naturel, j'ai utilisé le tableau de conversion en </t>
    </r>
    <r>
      <rPr>
        <sz val="12"/>
        <color theme="4"/>
        <rFont val="Calibri"/>
        <scheme val="minor"/>
      </rPr>
      <t>figure 11</t>
    </r>
    <r>
      <rPr>
        <sz val="12"/>
        <color theme="1"/>
        <rFont val="Calibri"/>
        <family val="2"/>
        <scheme val="minor"/>
      </rPr>
      <t xml:space="preserve">. 
Listes déroulantes:
Il y a deux listes déroulantes dans l'onglet chauffage. Une en D7 et une en D19. La liste en D7 est reliée à la table verte </t>
    </r>
    <r>
      <rPr>
        <sz val="12"/>
        <color theme="4"/>
        <rFont val="Calibri"/>
        <scheme val="minor"/>
      </rPr>
      <t>(cf.Fig.8)</t>
    </r>
    <r>
      <rPr>
        <sz val="12"/>
        <color theme="1"/>
        <rFont val="Calibri"/>
        <family val="2"/>
        <scheme val="minor"/>
      </rPr>
      <t xml:space="preserve"> et la liste ne D19 est liée au tableau rouge </t>
    </r>
    <r>
      <rPr>
        <sz val="12"/>
        <color theme="4"/>
        <rFont val="Calibri"/>
        <scheme val="minor"/>
      </rPr>
      <t>(cf. Fig.9)</t>
    </r>
    <r>
      <rPr>
        <sz val="12"/>
        <color theme="1"/>
        <rFont val="Calibri"/>
        <family val="2"/>
        <scheme val="minor"/>
      </rPr>
      <t xml:space="preserve">. Les valeurs correspondantes des tableaux sont reportées respectivement en F7 et en F19. Ces valeurs ne sont pas visibles dans ces cellules, car la couleur d'écriture est blanc afin d'éviter de donner à l'utilisateur de l'information inutile. 
En F20, la valeur (qui est aussi en écriture blanche) se rapporte aux valeurs du tableau bleu </t>
    </r>
    <r>
      <rPr>
        <sz val="12"/>
        <color theme="4"/>
        <rFont val="Calibri"/>
        <scheme val="minor"/>
      </rPr>
      <t>(cf. Fig.10)</t>
    </r>
    <r>
      <rPr>
        <sz val="12"/>
        <color theme="1"/>
        <rFont val="Calibri"/>
        <family val="2"/>
        <scheme val="minor"/>
      </rPr>
      <t xml:space="preserve"> selon le type d'affectation du bâtiment choisi en D19.
Temérature extérieure:
La température extrérieure donnée dans l'onglet tire sa source de l'onglet "Température moyenne". Il faut mettre cette onglet réguliérement à jour.</t>
    </r>
  </si>
  <si>
    <t>T moyenne saison de chauffe (°C)</t>
  </si>
  <si>
    <t>Quantité d'émissions de CO2-éq. évitées</t>
  </si>
  <si>
    <t>1000 litres = 2,64 t CO2-éq</t>
  </si>
  <si>
    <t>Surface chauffée (hauteur de plafond standard, environ 2.40 m)</t>
  </si>
  <si>
    <t>Consommation d'énergie :</t>
  </si>
  <si>
    <t>MWh/an</t>
  </si>
  <si>
    <t>Hauteur de plafond (mètre)</t>
  </si>
  <si>
    <t>Surface chauffée (hauteur de plafond différente de 2.40 m)</t>
  </si>
  <si>
    <t>Consommation uniquement destinée au chauffage</t>
  </si>
  <si>
    <t>Part électrique pour le chauffage (pompe à chaleur ou chauffage direct)</t>
  </si>
  <si>
    <t>Consommation électrique globale</t>
  </si>
  <si>
    <t>Dans ce tableau, veuillez entrer le total des surfaces chauffées aux températures indiquées à la ligne 21</t>
  </si>
  <si>
    <t>Economies d'énergie :</t>
  </si>
  <si>
    <t>Electrictié chauffage</t>
  </si>
  <si>
    <t>Electircité reste</t>
  </si>
  <si>
    <t>Gaz  natruel</t>
  </si>
  <si>
    <t>Electricité climatisation</t>
  </si>
  <si>
    <t>Consommation d'énergie moins les économies :</t>
  </si>
  <si>
    <t>Electricité totale</t>
  </si>
  <si>
    <t>!!! Dans ce document, ne remplir que les cases VERTES !!!</t>
  </si>
  <si>
    <t>Nom de l'entreprise</t>
  </si>
  <si>
    <t>nbr employés</t>
  </si>
  <si>
    <t>Engagement environnemental :</t>
  </si>
  <si>
    <t>ISO 14'001</t>
  </si>
  <si>
    <t>Rapport environnemental</t>
  </si>
  <si>
    <t>Autre (précisez)</t>
  </si>
  <si>
    <t>Economies d'énergie en MWh/an :</t>
  </si>
  <si>
    <t>Total électricité</t>
  </si>
  <si>
    <t>En D23 et D24, veuillez entrer la hauteur de plafond pour des locaux/pièces avec une hauteur significativement différente de 2.40m. Dans les lignes respectives, entrez les sufraces correspondantes.</t>
  </si>
  <si>
    <t>Si la part électrique pour le chauffage n'est pas connue, entrez la consommation électrique totale ici</t>
  </si>
  <si>
    <t>Economies annuelles estimées si aération 10 minutes grand ouvert</t>
  </si>
  <si>
    <t>t CO2-éq/an</t>
  </si>
  <si>
    <t>Economies annuelle d'énergie: Des éléments posés devant les radiateurs peuvent entraver leur fonction de chauffage et augmentent la consommation d'énergie. Retirer les meubles ou les autres éléments posés devant les radiateurs.</t>
  </si>
  <si>
    <t>La température des réfrigérateurs et des congélateurs est-elle optimale ?</t>
  </si>
  <si>
    <t>Les imprimantes et appareils multifonctions peuvent être très gourmands en énergie quand ils sont sur le mode stand-by.  Une récente étude a déterminé que 60% de leur consommation est due au mode stand-by (SAFE, Economies d’énergie au poste de travail informatise).</t>
  </si>
  <si>
    <t>Source: OFEV</t>
  </si>
  <si>
    <t>La température de ces appareils est souvent trop basse. En augmentant de 2°C la température, il est possible d'économiser jusqu'à 10% d'énergie. La température idéale est 7°C pour les réfrigérateurs et -18°C pour les congélateurs. (Source: SuisseEnergie)</t>
  </si>
  <si>
    <t>Les réfrigérateurs peuvent être éteints et débranchés pendant les périodes de fermeture prolongée de l'établissement Il est important de nettoyer et de les dégeler régulièrement pour permettre un fonctionnement optimum.</t>
  </si>
  <si>
    <t>Economies annuelles d'énergie:
Il est plus économe de chauffer l'eau avec un microonde ou une bouilloire à la place d'utiliser les plaques d'une cuisinière.</t>
  </si>
  <si>
    <t>Economies annuelles d'énergie:
Il est plus économe de chauffer des repas avec un microonde à la place d'utiliser les plaques d'une cuisinière ou le four.</t>
  </si>
  <si>
    <t>Les chauffages d'appoint électriques consomment énormément d'électricité. Il est préférable de trouver d'autres solutions afin d'augmenter le confort thermique des pièces.</t>
  </si>
  <si>
    <t xml:space="preserve">Une fenêtre entrouverte de manière prolongée est une source de déperdition d'énergie. Sur une année, ceci peut représenter l'équivalent d'une consommation de 200 litres de mazout pour le chauffage (OFEV, Logement tout confort Chauffage et aération). </t>
  </si>
  <si>
    <t xml:space="preserve">Les appareils de climatisation consomment énormément d'électricité et peuvent constituer la source de consommation principale dans un immeuble de bureau. Il est possible de réduire la température dans une pièce en été, notamment par les mesures suivantes:
• Baisser les stores (ou autres protections contre le soleil) 
• Eteindre les appareils de bureau s'ils ne sont pas utilisés (ils dégagent de la chaleur)
• Ouvrir les fenêtres le matin (si possible durant la nuit) et les fermer dès que la température extérieure est supérieure à la température intérieure 
• Utiliser un ventilateur
Si la climatisation est enclenchée et que le réglage est manuel, ne pas ouvrir les fenêtres lorsque l'appareil est en marche et ne pas dépasser un écart de plus de 6° entre la température intérieure et extérieure. </t>
  </si>
  <si>
    <t>Nombre d'employés en équivalent plein temps</t>
  </si>
  <si>
    <t xml:space="preserve">!!! ATTENTION : les valeurs calculées sont des estimations. Ce sont des ordres de grandeur et non des valeurs précises !!! !!! Cet outil ne peut en aucun cas remplacer un audit énergétique !!! </t>
  </si>
  <si>
    <t>Consommation moyenne pendant une heure de fonctionnement</t>
  </si>
  <si>
    <t>Nombre d'heures de pause par journée</t>
  </si>
  <si>
    <t>Nombre d'heures actuelles d'enclenchement</t>
  </si>
  <si>
    <t>Nombre d'heures futures d'enclenchement (besoins réels)</t>
  </si>
  <si>
    <t>Type d'appareil</t>
  </si>
  <si>
    <t>Nombre d'appareils dans l'établissement (par type)</t>
  </si>
  <si>
    <t>Watt-heures</t>
  </si>
  <si>
    <t>Les appareils de réfrigération sont-ils débranchés pendant les jours de fermeture prolongée de l'établissement ?</t>
  </si>
  <si>
    <t>Commentaires ou suggestions sur cet outil</t>
  </si>
  <si>
    <t>Les balances sont-elles éteintes lors de l'absence des collaborateurs à la place de travail ?</t>
  </si>
  <si>
    <t>Type d'appareil (marque, modèle,etc.)</t>
  </si>
  <si>
    <t>Nombre de balances dans l'établissement (par type)</t>
  </si>
  <si>
    <t>Nombre d'heures futures d'enclenchement (besoins réels, estimation)</t>
  </si>
  <si>
    <t>Même pour de courtes absences, il est possible de déclencher l'appareil, sauf si celui-ci nécessite un réglage fastidieux. Avec les anciens appareils, la consommation lors de non-emploi peut être élevée.</t>
  </si>
  <si>
    <t>Les flux laminaires ont-ils des temps d'utilisation optimisés ?</t>
  </si>
  <si>
    <t>Ces appareils sont souvent gourmands en énergie et restent parfois enclenchés longtemps. Dans certains cas, il est aussi possible d'utiliser de limiter la puissance du flux.</t>
  </si>
  <si>
    <r>
      <t xml:space="preserve">Autres appareils de laboratoires ou des ateliers de production, pour lesquels il est possible de diminuer la </t>
    </r>
    <r>
      <rPr>
        <b/>
        <u/>
        <sz val="12"/>
        <color theme="1"/>
        <rFont val="Calibri"/>
        <scheme val="minor"/>
      </rPr>
      <t>puissance</t>
    </r>
    <r>
      <rPr>
        <b/>
        <sz val="12"/>
        <color theme="1"/>
        <rFont val="Calibri"/>
        <family val="2"/>
        <scheme val="minor"/>
      </rPr>
      <t xml:space="preserve"> d'utilisation </t>
    </r>
  </si>
  <si>
    <r>
      <t xml:space="preserve">Autres appareils de laboratoires ou des ateliers de production, pour lesquels il est possible de diminuer les </t>
    </r>
    <r>
      <rPr>
        <b/>
        <u/>
        <sz val="12"/>
        <color theme="1"/>
        <rFont val="Calibri"/>
        <scheme val="minor"/>
      </rPr>
      <t>temps</t>
    </r>
    <r>
      <rPr>
        <b/>
        <sz val="12"/>
        <color theme="1"/>
        <rFont val="Calibri"/>
        <family val="2"/>
        <scheme val="minor"/>
      </rPr>
      <t xml:space="preserve"> d'utilisation </t>
    </r>
  </si>
  <si>
    <t>Consommation moyenne habituelle pendant une heure de fonctionnement</t>
  </si>
  <si>
    <t>Consommation réduite possible</t>
  </si>
  <si>
    <t>Nombre moyen d'heures journalières d'utilisation</t>
  </si>
  <si>
    <t>©ecoLive management environnemental</t>
  </si>
  <si>
    <t>Rte de Valavran 1 - CH-1293 Bellevue</t>
  </si>
  <si>
    <t>www.ecolive.ch</t>
  </si>
  <si>
    <t>Ce document Excel vous permet d'évaluer les économies potentielles d'énergie réalisables au travers d'éco-gestes. Les onglets représentent différents domaines d'application des économies d'énergie. En remplissant ce document, vous pouvez estimer les économies d'énergie potentielles pour votre entreprise afin de pouvoir identifier et cibler les actions prioritaires de sensibilisation.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</si>
</sst>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
    <numFmt numFmtId="165" formatCode="&quot; &quot;0.0"/>
    <numFmt numFmtId="166" formatCode="#,##0.0"/>
  </numFmts>
  <fonts count="49" x14ac:knownFonts="1">
    <font>
      <sz val="12"/>
      <color theme="1"/>
      <name val="Calibri"/>
      <family val="2"/>
      <scheme val="minor"/>
    </font>
    <font>
      <sz val="12"/>
      <color rgb="FF0061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scheme val="minor"/>
    </font>
    <font>
      <b/>
      <sz val="12"/>
      <color rgb="FFFF0000"/>
      <name val="Calibri"/>
      <scheme val="minor"/>
    </font>
    <font>
      <b/>
      <sz val="14"/>
      <color rgb="FFF99B2C"/>
      <name val="Calibri"/>
      <scheme val="minor"/>
    </font>
    <font>
      <i/>
      <sz val="12"/>
      <color rgb="FFFF0000"/>
      <name val="Calibri"/>
      <scheme val="minor"/>
    </font>
    <font>
      <sz val="8"/>
      <name val="Calibri"/>
      <family val="2"/>
      <scheme val="minor"/>
    </font>
    <font>
      <sz val="12"/>
      <color rgb="FFFF0000"/>
      <name val="Calibri"/>
      <family val="2"/>
      <scheme val="minor"/>
    </font>
    <font>
      <b/>
      <sz val="12"/>
      <color theme="3" tint="0.39997558519241921"/>
      <name val="Calibri"/>
      <scheme val="minor"/>
    </font>
    <font>
      <sz val="12"/>
      <color theme="3" tint="0.39997558519241921"/>
      <name val="Calibri"/>
      <scheme val="minor"/>
    </font>
    <font>
      <b/>
      <sz val="14"/>
      <color rgb="FFFF0000"/>
      <name val="Calibri"/>
      <scheme val="minor"/>
    </font>
    <font>
      <sz val="12"/>
      <name val="Calibri"/>
      <scheme val="minor"/>
    </font>
    <font>
      <b/>
      <sz val="10"/>
      <color indexed="48"/>
      <name val="Arial Narrow"/>
      <family val="2"/>
    </font>
    <font>
      <i/>
      <sz val="11"/>
      <color indexed="9"/>
      <name val="Arial Narrow"/>
      <family val="2"/>
    </font>
    <font>
      <i/>
      <sz val="11"/>
      <color indexed="10"/>
      <name val="Arial Narrow"/>
      <family val="2"/>
    </font>
    <font>
      <b/>
      <sz val="10"/>
      <name val="Arial Narrow"/>
      <family val="2"/>
    </font>
    <font>
      <sz val="8"/>
      <name val="Arial Narrow"/>
    </font>
    <font>
      <sz val="10"/>
      <name val="Arial Narrow"/>
      <family val="2"/>
    </font>
    <font>
      <sz val="9"/>
      <name val="Arial Narrow"/>
      <family val="2"/>
    </font>
    <font>
      <b/>
      <i/>
      <sz val="8"/>
      <color indexed="48"/>
      <name val="Arial Narrow"/>
      <family val="2"/>
    </font>
    <font>
      <sz val="8"/>
      <color indexed="48"/>
      <name val="Arial Narrow"/>
      <family val="2"/>
    </font>
    <font>
      <sz val="14"/>
      <color rgb="FFFF0000"/>
      <name val="Arial Narrow"/>
    </font>
    <font>
      <sz val="12"/>
      <color theme="0"/>
      <name val="Calibri"/>
      <family val="2"/>
      <scheme val="minor"/>
    </font>
    <font>
      <sz val="11"/>
      <color theme="1"/>
      <name val="Calibri"/>
      <family val="2"/>
      <scheme val="minor"/>
    </font>
    <font>
      <sz val="11"/>
      <color indexed="8"/>
      <name val="Calibri"/>
      <family val="2"/>
    </font>
    <font>
      <sz val="12"/>
      <color rgb="FF000000"/>
      <name val="Calibri"/>
      <family val="2"/>
      <scheme val="minor"/>
    </font>
    <font>
      <b/>
      <sz val="12"/>
      <color theme="1"/>
      <name val="Menlo Bold"/>
      <family val="2"/>
    </font>
    <font>
      <b/>
      <sz val="12"/>
      <color rgb="FF5BA04D"/>
      <name val="Calibri"/>
      <scheme val="minor"/>
    </font>
    <font>
      <b/>
      <sz val="12"/>
      <name val="Calibri"/>
      <scheme val="minor"/>
    </font>
    <font>
      <i/>
      <sz val="12"/>
      <name val="Calibri"/>
      <scheme val="minor"/>
    </font>
    <font>
      <i/>
      <sz val="12"/>
      <color theme="0"/>
      <name val="Calibri"/>
      <scheme val="minor"/>
    </font>
    <font>
      <sz val="12"/>
      <color theme="4"/>
      <name val="Calibri"/>
      <scheme val="minor"/>
    </font>
    <font>
      <b/>
      <sz val="12"/>
      <color theme="4"/>
      <name val="Calibri"/>
      <scheme val="minor"/>
    </font>
    <font>
      <i/>
      <sz val="12"/>
      <color rgb="FFCCFFCC"/>
      <name val="Calibri"/>
      <scheme val="minor"/>
    </font>
    <font>
      <sz val="12"/>
      <color rgb="FFCCFFCC"/>
      <name val="Calibri"/>
      <scheme val="minor"/>
    </font>
    <font>
      <vertAlign val="superscript"/>
      <sz val="12"/>
      <color theme="1"/>
      <name val="Calibri"/>
      <scheme val="minor"/>
    </font>
    <font>
      <b/>
      <sz val="16"/>
      <color theme="1"/>
      <name val="Calibri"/>
      <scheme val="minor"/>
    </font>
    <font>
      <i/>
      <sz val="12"/>
      <color theme="4"/>
      <name val="Calibri"/>
      <scheme val="minor"/>
    </font>
    <font>
      <b/>
      <sz val="16"/>
      <color rgb="FF000000"/>
      <name val="Calibri"/>
      <family val="2"/>
      <scheme val="minor"/>
    </font>
    <font>
      <b/>
      <sz val="20"/>
      <color rgb="FFFF0000"/>
      <name val="Calibri"/>
      <scheme val="minor"/>
    </font>
    <font>
      <sz val="10"/>
      <color theme="1"/>
      <name val="Calibri"/>
      <scheme val="minor"/>
    </font>
    <font>
      <b/>
      <sz val="14"/>
      <color rgb="FF000000"/>
      <name val="Calibri"/>
      <scheme val="minor"/>
    </font>
    <font>
      <b/>
      <u/>
      <sz val="12"/>
      <color theme="1"/>
      <name val="Calibri"/>
      <scheme val="minor"/>
    </font>
    <font>
      <sz val="14"/>
      <color rgb="FF000000"/>
      <name val="Calibri"/>
      <scheme val="minor"/>
    </font>
    <font>
      <b/>
      <sz val="12"/>
      <color rgb="FF000000"/>
      <name val="Calibri"/>
      <family val="2"/>
      <scheme val="minor"/>
    </font>
    <font>
      <i/>
      <sz val="12"/>
      <color rgb="FF000000"/>
      <name val="Calibri"/>
      <scheme val="minor"/>
    </font>
  </fonts>
  <fills count="13">
    <fill>
      <patternFill patternType="none"/>
    </fill>
    <fill>
      <patternFill patternType="gray125"/>
    </fill>
    <fill>
      <patternFill patternType="solid">
        <fgColor rgb="FFC6EFCE"/>
      </patternFill>
    </fill>
    <fill>
      <patternFill patternType="solid">
        <fgColor rgb="FFCCFFCC"/>
        <bgColor indexed="64"/>
      </patternFill>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000000"/>
        <bgColor indexed="64"/>
      </patternFill>
    </fill>
    <fill>
      <patternFill patternType="solid">
        <fgColor theme="0" tint="-0.249977111117893"/>
        <bgColor indexed="64"/>
      </patternFill>
    </fill>
    <fill>
      <patternFill patternType="solid">
        <fgColor theme="4"/>
        <bgColor indexed="64"/>
      </patternFill>
    </fill>
    <fill>
      <patternFill patternType="solid">
        <fgColor theme="0" tint="-4.9989318521683403E-2"/>
        <bgColor indexed="64"/>
      </patternFill>
    </fill>
    <fill>
      <patternFill patternType="solid">
        <fgColor rgb="FFD9D9D9"/>
        <bgColor rgb="FF000000"/>
      </patternFill>
    </fill>
  </fills>
  <borders count="7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right/>
      <top/>
      <bottom style="medium">
        <color rgb="FFFF0000"/>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rgb="FF000000"/>
      </right>
      <top style="medium">
        <color auto="1"/>
      </top>
      <bottom style="medium">
        <color auto="1"/>
      </bottom>
      <diagonal/>
    </border>
    <border>
      <left/>
      <right style="medium">
        <color rgb="FF000000"/>
      </right>
      <top style="medium">
        <color auto="1"/>
      </top>
      <bottom style="thin">
        <color auto="1"/>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medium">
        <color auto="1"/>
      </left>
      <right style="thin">
        <color rgb="FF000000"/>
      </right>
      <top/>
      <bottom/>
      <diagonal/>
    </border>
    <border>
      <left style="thin">
        <color auto="1"/>
      </left>
      <right style="thin">
        <color auto="1"/>
      </right>
      <top/>
      <bottom style="thin">
        <color auto="1"/>
      </bottom>
      <diagonal/>
    </border>
    <border>
      <left/>
      <right style="medium">
        <color rgb="FF000000"/>
      </right>
      <top style="medium">
        <color auto="1"/>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46">
    <xf numFmtId="0" fontId="0" fillId="0" borderId="0"/>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6" fillId="0" borderId="0"/>
    <xf numFmtId="43" fontId="27" fillId="0" borderId="0" applyFont="0" applyFill="0" applyBorder="0" applyAlignment="0" applyProtection="0"/>
    <xf numFmtId="9" fontId="27"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50">
    <xf numFmtId="0" fontId="0" fillId="0" borderId="0" xfId="0"/>
    <xf numFmtId="0" fontId="0" fillId="0" borderId="0" xfId="0" applyAlignment="1">
      <alignment vertical="top" wrapText="1"/>
    </xf>
    <xf numFmtId="0" fontId="2" fillId="0" borderId="0" xfId="0" applyFont="1"/>
    <xf numFmtId="0" fontId="5" fillId="0" borderId="0" xfId="0" applyFont="1" applyAlignment="1">
      <alignment vertical="top" wrapText="1"/>
    </xf>
    <xf numFmtId="0" fontId="7" fillId="0" borderId="0" xfId="0" applyFont="1"/>
    <xf numFmtId="4" fontId="2" fillId="0" borderId="0" xfId="0" applyNumberFormat="1" applyFont="1"/>
    <xf numFmtId="4" fontId="0" fillId="0" borderId="0" xfId="0" applyNumberFormat="1"/>
    <xf numFmtId="0" fontId="5" fillId="0" borderId="0" xfId="0" applyFont="1" applyAlignment="1">
      <alignment vertical="top"/>
    </xf>
    <xf numFmtId="0" fontId="0" fillId="0" borderId="0" xfId="0" applyAlignment="1">
      <alignment vertical="top"/>
    </xf>
    <xf numFmtId="0" fontId="0" fillId="0" borderId="0" xfId="0" applyFont="1" applyAlignment="1">
      <alignment vertical="top"/>
    </xf>
    <xf numFmtId="0" fontId="2" fillId="0" borderId="0" xfId="0" applyFont="1" applyAlignment="1">
      <alignment vertical="top"/>
    </xf>
    <xf numFmtId="0" fontId="6" fillId="0" borderId="0" xfId="0" applyFont="1" applyAlignment="1">
      <alignment vertical="top" wrapText="1"/>
    </xf>
    <xf numFmtId="0" fontId="8" fillId="0" borderId="0" xfId="0" applyFont="1" applyAlignment="1">
      <alignment vertical="top"/>
    </xf>
    <xf numFmtId="3" fontId="6" fillId="0" borderId="0" xfId="0" applyNumberFormat="1" applyFont="1"/>
    <xf numFmtId="3" fontId="6" fillId="0" borderId="0" xfId="0" applyNumberFormat="1" applyFont="1" applyAlignment="1">
      <alignment vertical="top"/>
    </xf>
    <xf numFmtId="0" fontId="0" fillId="0" borderId="0" xfId="0" applyFont="1" applyAlignment="1">
      <alignment vertical="top" wrapText="1"/>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10" fillId="0" borderId="0" xfId="0" applyFont="1" applyAlignment="1">
      <alignment vertical="top" wrapText="1"/>
    </xf>
    <xf numFmtId="0" fontId="13" fillId="0" borderId="8" xfId="0" applyFont="1" applyBorder="1" applyAlignment="1">
      <alignment vertical="top" wrapText="1"/>
    </xf>
    <xf numFmtId="0" fontId="5" fillId="0" borderId="8" xfId="0" applyFont="1" applyBorder="1" applyAlignment="1">
      <alignment vertical="top"/>
    </xf>
    <xf numFmtId="0" fontId="0" fillId="0" borderId="8" xfId="0" applyBorder="1" applyAlignment="1">
      <alignment vertical="top"/>
    </xf>
    <xf numFmtId="3" fontId="10" fillId="0" borderId="0" xfId="0" applyNumberFormat="1" applyFont="1"/>
    <xf numFmtId="0" fontId="10" fillId="0" borderId="0" xfId="0" applyFont="1" applyAlignment="1">
      <alignment vertical="top"/>
    </xf>
    <xf numFmtId="0" fontId="6" fillId="0" borderId="0" xfId="0" applyFont="1" applyAlignment="1">
      <alignment vertical="top"/>
    </xf>
    <xf numFmtId="0" fontId="0" fillId="0" borderId="0" xfId="0" applyBorder="1" applyAlignment="1">
      <alignment horizontal="left" vertical="top"/>
    </xf>
    <xf numFmtId="0" fontId="15" fillId="0" borderId="0" xfId="0" applyFont="1" applyAlignment="1">
      <alignment horizontal="left"/>
    </xf>
    <xf numFmtId="3" fontId="16" fillId="0" borderId="0" xfId="0" applyNumberFormat="1" applyFont="1" applyFill="1" applyBorder="1" applyAlignment="1">
      <alignment vertical="center"/>
    </xf>
    <xf numFmtId="3" fontId="16" fillId="0" borderId="0" xfId="0" applyNumberFormat="1" applyFont="1" applyFill="1" applyBorder="1" applyAlignment="1">
      <alignment horizontal="left" vertical="center"/>
    </xf>
    <xf numFmtId="3" fontId="16"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3" fontId="18" fillId="0" borderId="0" xfId="0" applyNumberFormat="1" applyFont="1" applyBorder="1" applyAlignment="1">
      <alignment horizontal="left"/>
    </xf>
    <xf numFmtId="3" fontId="19" fillId="0" borderId="0" xfId="0" applyNumberFormat="1" applyFont="1" applyBorder="1"/>
    <xf numFmtId="3" fontId="20" fillId="0" borderId="0" xfId="0" applyNumberFormat="1" applyFont="1" applyFill="1" applyBorder="1" applyAlignment="1">
      <alignment horizontal="left"/>
    </xf>
    <xf numFmtId="3" fontId="19" fillId="0" borderId="0" xfId="0" applyNumberFormat="1" applyFont="1" applyFill="1" applyBorder="1"/>
    <xf numFmtId="3" fontId="18" fillId="0" borderId="0" xfId="0" applyNumberFormat="1" applyFont="1" applyFill="1" applyBorder="1" applyAlignment="1">
      <alignment horizontal="left"/>
    </xf>
    <xf numFmtId="3" fontId="18" fillId="0" borderId="0" xfId="0" applyNumberFormat="1" applyFont="1" applyBorder="1"/>
    <xf numFmtId="3" fontId="18" fillId="0" borderId="0" xfId="0" applyNumberFormat="1" applyFont="1" applyFill="1" applyBorder="1"/>
    <xf numFmtId="3" fontId="18" fillId="0" borderId="0" xfId="0" applyNumberFormat="1" applyFont="1" applyBorder="1" applyAlignment="1">
      <alignment horizontal="right"/>
    </xf>
    <xf numFmtId="3" fontId="21" fillId="0" borderId="0" xfId="0" applyNumberFormat="1" applyFont="1" applyBorder="1" applyAlignment="1">
      <alignment horizontal="left"/>
    </xf>
    <xf numFmtId="3" fontId="21" fillId="0" borderId="0" xfId="0" applyNumberFormat="1" applyFont="1" applyFill="1" applyBorder="1" applyAlignment="1">
      <alignment horizontal="left"/>
    </xf>
    <xf numFmtId="3" fontId="21" fillId="0" borderId="0" xfId="0" applyNumberFormat="1" applyFont="1" applyFill="1" applyBorder="1"/>
    <xf numFmtId="3" fontId="21" fillId="0" borderId="0" xfId="0" applyNumberFormat="1" applyFont="1" applyAlignment="1">
      <alignment horizontal="right"/>
    </xf>
    <xf numFmtId="3" fontId="21" fillId="0" borderId="0" xfId="0" applyNumberFormat="1" applyFont="1" applyBorder="1" applyAlignment="1">
      <alignment horizontal="right"/>
    </xf>
    <xf numFmtId="3" fontId="21" fillId="0" borderId="19" xfId="0" applyNumberFormat="1" applyFont="1" applyFill="1" applyBorder="1"/>
    <xf numFmtId="3" fontId="19" fillId="0" borderId="19" xfId="0" applyNumberFormat="1" applyFont="1" applyBorder="1"/>
    <xf numFmtId="3" fontId="21" fillId="0" borderId="0" xfId="0" applyNumberFormat="1" applyFont="1" applyBorder="1"/>
    <xf numFmtId="164" fontId="21" fillId="0" borderId="0" xfId="0" applyNumberFormat="1" applyFont="1" applyBorder="1"/>
    <xf numFmtId="3" fontId="21" fillId="0" borderId="0" xfId="0" applyNumberFormat="1" applyFont="1"/>
    <xf numFmtId="164" fontId="21" fillId="0" borderId="0" xfId="0" applyNumberFormat="1" applyFont="1" applyFill="1" applyBorder="1"/>
    <xf numFmtId="3" fontId="19" fillId="0" borderId="0" xfId="0" applyNumberFormat="1" applyFont="1"/>
    <xf numFmtId="3" fontId="19" fillId="0" borderId="0" xfId="0" quotePrefix="1" applyNumberFormat="1" applyFont="1" applyBorder="1" applyAlignment="1">
      <alignment horizontal="right"/>
    </xf>
    <xf numFmtId="3" fontId="19" fillId="0" borderId="0" xfId="0" applyNumberFormat="1" applyFont="1" applyBorder="1" applyAlignment="1">
      <alignment horizontal="right"/>
    </xf>
    <xf numFmtId="3" fontId="19" fillId="0" borderId="0" xfId="0" applyNumberFormat="1" applyFont="1" applyAlignment="1">
      <alignment horizontal="right"/>
    </xf>
    <xf numFmtId="0" fontId="0" fillId="0" borderId="19" xfId="0" applyBorder="1"/>
    <xf numFmtId="0" fontId="19" fillId="0" borderId="19" xfId="0" applyFont="1" applyBorder="1"/>
    <xf numFmtId="0" fontId="19" fillId="0" borderId="0" xfId="0" applyFont="1"/>
    <xf numFmtId="0" fontId="22" fillId="0" borderId="0" xfId="0" applyFont="1" applyAlignment="1">
      <alignment vertical="center"/>
    </xf>
    <xf numFmtId="0" fontId="0" fillId="5" borderId="0" xfId="0" applyFill="1"/>
    <xf numFmtId="164" fontId="19" fillId="5" borderId="0" xfId="0" applyNumberFormat="1" applyFont="1" applyFill="1" applyAlignment="1">
      <alignment horizontal="right"/>
    </xf>
    <xf numFmtId="0" fontId="19" fillId="0" borderId="0" xfId="0" applyNumberFormat="1" applyFont="1" applyAlignment="1">
      <alignment horizontal="left"/>
    </xf>
    <xf numFmtId="164" fontId="19" fillId="0" borderId="0" xfId="0" applyNumberFormat="1" applyFont="1"/>
    <xf numFmtId="164" fontId="19" fillId="0" borderId="0" xfId="0" applyNumberFormat="1" applyFont="1" applyFill="1" applyBorder="1" applyAlignment="1">
      <alignment horizontal="right"/>
    </xf>
    <xf numFmtId="164" fontId="19" fillId="0" borderId="0" xfId="0" applyNumberFormat="1" applyFont="1" applyBorder="1" applyAlignment="1"/>
    <xf numFmtId="164" fontId="19" fillId="0" borderId="0" xfId="0" applyNumberFormat="1" applyFont="1" applyBorder="1" applyAlignment="1">
      <alignment horizontal="right"/>
    </xf>
    <xf numFmtId="0" fontId="19" fillId="0" borderId="0" xfId="0" applyNumberFormat="1" applyFont="1" applyBorder="1" applyAlignment="1">
      <alignment horizontal="right"/>
    </xf>
    <xf numFmtId="0" fontId="19" fillId="0" borderId="0" xfId="0" applyNumberFormat="1" applyFont="1" applyFill="1" applyBorder="1" applyAlignment="1">
      <alignment horizontal="right"/>
    </xf>
    <xf numFmtId="164" fontId="19" fillId="0" borderId="0" xfId="0" applyNumberFormat="1" applyFont="1" applyBorder="1"/>
    <xf numFmtId="165" fontId="19" fillId="0" borderId="0" xfId="0" applyNumberFormat="1" applyFont="1" applyFill="1" applyBorder="1" applyAlignment="1">
      <alignment horizontal="right"/>
    </xf>
    <xf numFmtId="165" fontId="19" fillId="0" borderId="0" xfId="0" applyNumberFormat="1" applyFont="1" applyFill="1" applyAlignment="1">
      <alignment horizontal="right"/>
    </xf>
    <xf numFmtId="164" fontId="19" fillId="0" borderId="0" xfId="0" applyNumberFormat="1" applyFont="1" applyAlignment="1">
      <alignment horizontal="right"/>
    </xf>
    <xf numFmtId="0" fontId="0" fillId="0" borderId="1" xfId="0" applyBorder="1"/>
    <xf numFmtId="164" fontId="0" fillId="0" borderId="1" xfId="0" applyNumberFormat="1" applyBorder="1"/>
    <xf numFmtId="2" fontId="6" fillId="0" borderId="0" xfId="0" applyNumberFormat="1" applyFont="1" applyAlignment="1">
      <alignment vertical="top"/>
    </xf>
    <xf numFmtId="2" fontId="12" fillId="4" borderId="1" xfId="0" applyNumberFormat="1" applyFont="1" applyFill="1" applyBorder="1" applyAlignment="1">
      <alignment vertical="top"/>
    </xf>
    <xf numFmtId="2" fontId="0" fillId="0" borderId="0" xfId="0" applyNumberFormat="1" applyAlignment="1">
      <alignment vertical="top"/>
    </xf>
    <xf numFmtId="1" fontId="12" fillId="4" borderId="1" xfId="0" applyNumberFormat="1" applyFont="1" applyFill="1" applyBorder="1" applyAlignment="1">
      <alignment vertical="top"/>
    </xf>
    <xf numFmtId="0" fontId="2" fillId="0" borderId="17" xfId="0" applyFont="1" applyBorder="1" applyAlignment="1">
      <alignment vertical="top" wrapText="1"/>
    </xf>
    <xf numFmtId="0" fontId="5" fillId="0" borderId="17" xfId="0" applyFont="1" applyBorder="1" applyAlignment="1">
      <alignment vertical="top" wrapText="1"/>
    </xf>
    <xf numFmtId="0" fontId="5" fillId="0" borderId="17" xfId="0" applyFont="1" applyBorder="1" applyAlignment="1">
      <alignment vertical="top"/>
    </xf>
    <xf numFmtId="0" fontId="0" fillId="0" borderId="27" xfId="0" applyBorder="1"/>
    <xf numFmtId="0" fontId="0" fillId="0" borderId="15" xfId="0" applyBorder="1"/>
    <xf numFmtId="0" fontId="0" fillId="0" borderId="28" xfId="0" applyBorder="1"/>
    <xf numFmtId="0" fontId="0" fillId="0" borderId="29" xfId="0" applyBorder="1"/>
    <xf numFmtId="0" fontId="0" fillId="0" borderId="30" xfId="0" applyBorder="1"/>
    <xf numFmtId="0" fontId="0" fillId="0" borderId="0" xfId="0" applyAlignment="1">
      <alignment wrapText="1"/>
    </xf>
    <xf numFmtId="0" fontId="28" fillId="0" borderId="0" xfId="0" applyFont="1"/>
    <xf numFmtId="0" fontId="28" fillId="0" borderId="0" xfId="0" applyFont="1" applyAlignment="1">
      <alignment vertical="top"/>
    </xf>
    <xf numFmtId="0" fontId="1" fillId="3" borderId="1" xfId="1" applyFill="1" applyBorder="1" applyAlignment="1" applyProtection="1">
      <alignment vertical="top"/>
      <protection locked="0"/>
    </xf>
    <xf numFmtId="0" fontId="0" fillId="0" borderId="42" xfId="0" applyBorder="1"/>
    <xf numFmtId="0" fontId="0" fillId="0" borderId="43" xfId="0" applyBorder="1"/>
    <xf numFmtId="0" fontId="2" fillId="0" borderId="0" xfId="0" applyFont="1" applyAlignment="1">
      <alignment vertical="top" wrapText="1"/>
    </xf>
    <xf numFmtId="0" fontId="2" fillId="0" borderId="1" xfId="0" applyFont="1" applyBorder="1" applyAlignment="1">
      <alignment vertical="top"/>
    </xf>
    <xf numFmtId="0" fontId="0" fillId="0" borderId="0" xfId="0" applyBorder="1" applyAlignment="1">
      <alignment horizontal="center" vertical="top" wrapText="1"/>
    </xf>
    <xf numFmtId="0" fontId="29" fillId="3" borderId="1" xfId="0" applyFont="1" applyFill="1" applyBorder="1" applyAlignment="1">
      <alignment horizontal="center" vertical="top"/>
    </xf>
    <xf numFmtId="0" fontId="30" fillId="0" borderId="0" xfId="0" applyFont="1"/>
    <xf numFmtId="0" fontId="31" fillId="0" borderId="0" xfId="0" applyFont="1"/>
    <xf numFmtId="0" fontId="14" fillId="0" borderId="0" xfId="0" applyFont="1" applyAlignment="1">
      <alignment vertical="top" wrapText="1"/>
    </xf>
    <xf numFmtId="0" fontId="32" fillId="0" borderId="0" xfId="0" applyFont="1" applyAlignment="1">
      <alignment vertical="top"/>
    </xf>
    <xf numFmtId="0" fontId="2" fillId="0" borderId="1" xfId="0" applyFont="1"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5" fillId="0" borderId="0" xfId="0" applyFont="1" applyAlignment="1">
      <alignment horizontal="right"/>
    </xf>
    <xf numFmtId="4" fontId="5" fillId="0" borderId="0" xfId="0" applyNumberFormat="1" applyFont="1" applyAlignment="1">
      <alignment horizontal="right"/>
    </xf>
    <xf numFmtId="2" fontId="0" fillId="0" borderId="42" xfId="0" applyNumberFormat="1" applyBorder="1" applyAlignment="1">
      <alignment horizontal="left" vertical="top" wrapText="1"/>
    </xf>
    <xf numFmtId="2" fontId="0" fillId="0" borderId="1" xfId="0" applyNumberFormat="1" applyBorder="1" applyAlignment="1">
      <alignment horizontal="left" vertical="top" wrapText="1"/>
    </xf>
    <xf numFmtId="0" fontId="34" fillId="0" borderId="1" xfId="0" applyFont="1" applyBorder="1" applyAlignment="1">
      <alignment vertical="top"/>
    </xf>
    <xf numFmtId="0" fontId="0" fillId="0" borderId="53" xfId="0" applyBorder="1"/>
    <xf numFmtId="0" fontId="0" fillId="0" borderId="54" xfId="0" applyBorder="1"/>
    <xf numFmtId="0" fontId="0" fillId="0" borderId="14" xfId="0" applyBorder="1"/>
    <xf numFmtId="0" fontId="0" fillId="0" borderId="18" xfId="0" applyBorder="1"/>
    <xf numFmtId="0" fontId="0" fillId="0" borderId="55" xfId="0" applyFill="1" applyBorder="1"/>
    <xf numFmtId="0" fontId="25" fillId="0" borderId="23" xfId="0" applyFont="1" applyBorder="1" applyAlignment="1" applyProtection="1">
      <alignment vertical="top"/>
      <protection hidden="1"/>
    </xf>
    <xf numFmtId="0" fontId="0" fillId="0" borderId="0" xfId="0" applyProtection="1">
      <protection locked="0"/>
    </xf>
    <xf numFmtId="0" fontId="0" fillId="0" borderId="0" xfId="0" applyBorder="1" applyAlignment="1">
      <alignment vertical="top"/>
    </xf>
    <xf numFmtId="0" fontId="34" fillId="0" borderId="0" xfId="0" applyFont="1" applyBorder="1" applyAlignment="1">
      <alignment vertical="top"/>
    </xf>
    <xf numFmtId="0" fontId="0" fillId="6" borderId="1" xfId="0" applyFont="1" applyFill="1" applyBorder="1" applyAlignment="1">
      <alignment horizontal="center" vertical="center" wrapText="1"/>
    </xf>
    <xf numFmtId="0" fontId="0" fillId="6" borderId="56" xfId="0" applyFont="1" applyFill="1" applyBorder="1" applyAlignment="1">
      <alignment horizontal="center" vertical="center"/>
    </xf>
    <xf numFmtId="0" fontId="0" fillId="0" borderId="1" xfId="0" applyFill="1" applyBorder="1"/>
    <xf numFmtId="0" fontId="0" fillId="0" borderId="44" xfId="0" applyFill="1" applyBorder="1"/>
    <xf numFmtId="0" fontId="0" fillId="0" borderId="45" xfId="0" applyBorder="1"/>
    <xf numFmtId="0" fontId="0" fillId="0" borderId="46" xfId="0" applyBorder="1"/>
    <xf numFmtId="164" fontId="6" fillId="0" borderId="0" xfId="0" applyNumberFormat="1" applyFont="1" applyAlignment="1">
      <alignment vertical="top"/>
    </xf>
    <xf numFmtId="0" fontId="36" fillId="3" borderId="1" xfId="0" applyFont="1" applyFill="1" applyBorder="1" applyAlignment="1" applyProtection="1">
      <alignment vertical="top" wrapText="1"/>
      <protection locked="0" hidden="1"/>
    </xf>
    <xf numFmtId="0" fontId="37" fillId="3" borderId="1" xfId="0" applyFont="1" applyFill="1" applyBorder="1" applyAlignment="1" applyProtection="1">
      <alignment vertical="top"/>
      <protection locked="0" hidden="1"/>
    </xf>
    <xf numFmtId="0" fontId="2" fillId="9" borderId="24" xfId="0" applyFont="1" applyFill="1" applyBorder="1" applyAlignment="1">
      <alignment vertical="top"/>
    </xf>
    <xf numFmtId="0" fontId="0" fillId="0" borderId="13"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5" fillId="0" borderId="1" xfId="0" applyFont="1" applyBorder="1" applyAlignment="1">
      <alignment vertical="top"/>
    </xf>
    <xf numFmtId="0" fontId="40" fillId="0" borderId="0" xfId="0" applyFont="1" applyAlignment="1">
      <alignment vertical="top" wrapText="1"/>
    </xf>
    <xf numFmtId="0" fontId="40" fillId="0" borderId="0" xfId="0" applyFont="1" applyAlignment="1">
      <alignment vertical="top"/>
    </xf>
    <xf numFmtId="0" fontId="2" fillId="0" borderId="17" xfId="0" applyFont="1" applyBorder="1" applyAlignment="1">
      <alignment vertical="top"/>
    </xf>
    <xf numFmtId="0" fontId="31" fillId="0" borderId="17" xfId="0" applyFont="1" applyBorder="1" applyAlignment="1">
      <alignment vertical="top" wrapText="1"/>
    </xf>
    <xf numFmtId="0" fontId="31" fillId="6" borderId="45" xfId="0" applyFont="1" applyFill="1" applyBorder="1" applyAlignment="1">
      <alignment horizontal="center" vertical="center"/>
    </xf>
    <xf numFmtId="0" fontId="36" fillId="3" borderId="56" xfId="0" applyFont="1" applyFill="1" applyBorder="1" applyAlignment="1" applyProtection="1">
      <alignment vertical="top"/>
      <protection locked="0" hidden="1"/>
    </xf>
    <xf numFmtId="0" fontId="36" fillId="3" borderId="1" xfId="0" applyFont="1" applyFill="1" applyBorder="1" applyAlignment="1" applyProtection="1">
      <alignment vertical="top"/>
      <protection locked="0" hidden="1"/>
    </xf>
    <xf numFmtId="0" fontId="0" fillId="3" borderId="1" xfId="0" applyFill="1" applyBorder="1" applyAlignment="1" applyProtection="1">
      <alignment vertical="top"/>
      <protection locked="0"/>
    </xf>
    <xf numFmtId="0" fontId="29" fillId="3" borderId="1" xfId="0" applyFont="1" applyFill="1" applyBorder="1" applyAlignment="1" applyProtection="1">
      <alignment horizontal="center" vertical="top"/>
      <protection locked="0"/>
    </xf>
    <xf numFmtId="0" fontId="25" fillId="0" borderId="0" xfId="0" applyFont="1" applyAlignment="1" applyProtection="1">
      <alignment vertical="top"/>
      <protection locked="0" hidden="1"/>
    </xf>
    <xf numFmtId="0" fontId="33" fillId="0" borderId="0" xfId="0" applyFont="1" applyAlignment="1" applyProtection="1">
      <alignment vertical="top"/>
      <protection locked="0" hidden="1"/>
    </xf>
    <xf numFmtId="0" fontId="2" fillId="3" borderId="2" xfId="0" applyFont="1" applyFill="1" applyBorder="1" applyAlignment="1" applyProtection="1">
      <alignment vertical="top" wrapText="1"/>
      <protection locked="0"/>
    </xf>
    <xf numFmtId="0" fontId="2" fillId="3" borderId="3" xfId="0"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0" fillId="3" borderId="1" xfId="0" applyNumberFormat="1" applyFill="1" applyBorder="1" applyAlignment="1" applyProtection="1">
      <alignment vertical="top"/>
      <protection locked="0"/>
    </xf>
    <xf numFmtId="0" fontId="0" fillId="0" borderId="0" xfId="0" applyAlignment="1" applyProtection="1">
      <alignment vertical="top"/>
    </xf>
    <xf numFmtId="0" fontId="0" fillId="0" borderId="0" xfId="0" applyBorder="1" applyAlignment="1">
      <alignment horizontal="left" vertical="top"/>
    </xf>
    <xf numFmtId="3" fontId="0" fillId="3" borderId="1" xfId="0" applyNumberFormat="1" applyFill="1" applyBorder="1" applyAlignment="1" applyProtection="1">
      <alignment vertical="top"/>
      <protection locked="0"/>
    </xf>
    <xf numFmtId="3" fontId="0" fillId="0" borderId="0" xfId="0" applyNumberFormat="1" applyAlignment="1">
      <alignment vertical="top"/>
    </xf>
    <xf numFmtId="3" fontId="5" fillId="0" borderId="0" xfId="0" applyNumberFormat="1" applyFont="1" applyAlignment="1">
      <alignment horizontal="right"/>
    </xf>
    <xf numFmtId="3" fontId="10" fillId="0" borderId="0" xfId="0" applyNumberFormat="1" applyFont="1" applyAlignment="1">
      <alignment vertical="top"/>
    </xf>
    <xf numFmtId="3" fontId="1" fillId="3" borderId="1" xfId="1" applyNumberFormat="1" applyFill="1" applyBorder="1" applyAlignment="1" applyProtection="1">
      <alignment vertical="top"/>
      <protection locked="0"/>
    </xf>
    <xf numFmtId="2" fontId="2" fillId="3" borderId="1" xfId="0" applyNumberFormat="1" applyFont="1" applyFill="1" applyBorder="1" applyAlignment="1" applyProtection="1">
      <alignment vertical="top" wrapText="1"/>
      <protection locked="0"/>
    </xf>
    <xf numFmtId="0" fontId="14" fillId="3" borderId="1" xfId="1" applyFont="1" applyFill="1" applyBorder="1" applyAlignment="1" applyProtection="1">
      <alignment vertical="top"/>
      <protection locked="0"/>
    </xf>
    <xf numFmtId="0" fontId="2" fillId="4" borderId="63" xfId="0" applyFont="1" applyFill="1" applyBorder="1" applyAlignment="1">
      <alignment vertical="top" wrapText="1"/>
    </xf>
    <xf numFmtId="0" fontId="14" fillId="3" borderId="64" xfId="1" applyFont="1" applyFill="1" applyBorder="1" applyAlignment="1" applyProtection="1">
      <alignment vertical="top"/>
      <protection locked="0"/>
    </xf>
    <xf numFmtId="0" fontId="34" fillId="0" borderId="42" xfId="0" applyFont="1" applyBorder="1"/>
    <xf numFmtId="0" fontId="34" fillId="0" borderId="1" xfId="0" applyFont="1" applyBorder="1"/>
    <xf numFmtId="0" fontId="34" fillId="0" borderId="64" xfId="0" applyFont="1" applyBorder="1"/>
    <xf numFmtId="0" fontId="2" fillId="0" borderId="23" xfId="0" applyFont="1" applyBorder="1"/>
    <xf numFmtId="1" fontId="11" fillId="4" borderId="23" xfId="0" applyNumberFormat="1" applyFont="1" applyFill="1" applyBorder="1" applyAlignment="1">
      <alignment vertical="top" wrapText="1"/>
    </xf>
    <xf numFmtId="0" fontId="43" fillId="0" borderId="0" xfId="0" applyFont="1" applyAlignment="1">
      <alignment vertical="top"/>
    </xf>
    <xf numFmtId="0" fontId="2" fillId="0" borderId="0" xfId="0" applyFont="1" applyBorder="1"/>
    <xf numFmtId="2" fontId="0" fillId="0" borderId="0" xfId="0" applyNumberFormat="1"/>
    <xf numFmtId="164" fontId="0" fillId="0" borderId="1" xfId="0" applyNumberFormat="1" applyBorder="1" applyAlignment="1">
      <alignment vertical="top"/>
    </xf>
    <xf numFmtId="164" fontId="0" fillId="0" borderId="0" xfId="0" applyNumberFormat="1" applyAlignment="1">
      <alignment vertical="top"/>
    </xf>
    <xf numFmtId="0" fontId="6" fillId="0" borderId="0" xfId="0" applyFont="1" applyBorder="1" applyAlignment="1">
      <alignment horizontal="center" vertical="center" wrapText="1"/>
    </xf>
    <xf numFmtId="0" fontId="2" fillId="0" borderId="17" xfId="0" applyFont="1" applyBorder="1"/>
    <xf numFmtId="0" fontId="0" fillId="0" borderId="17" xfId="0" applyBorder="1" applyAlignment="1">
      <alignment vertical="top"/>
    </xf>
    <xf numFmtId="0" fontId="0" fillId="0" borderId="0" xfId="0" applyFont="1"/>
    <xf numFmtId="0" fontId="0" fillId="6" borderId="1" xfId="0" applyFill="1" applyBorder="1" applyAlignment="1">
      <alignment horizontal="center" vertical="center"/>
    </xf>
    <xf numFmtId="0" fontId="0" fillId="0" borderId="0" xfId="0" applyAlignment="1">
      <alignment vertical="center" wrapText="1"/>
    </xf>
    <xf numFmtId="0" fontId="25" fillId="0" borderId="0" xfId="0" applyFont="1" applyAlignment="1">
      <alignment vertical="top"/>
    </xf>
    <xf numFmtId="164" fontId="0" fillId="0" borderId="56" xfId="0" applyNumberFormat="1" applyBorder="1" applyAlignment="1">
      <alignment vertical="top"/>
    </xf>
    <xf numFmtId="0" fontId="2" fillId="0" borderId="17" xfId="0" applyFont="1" applyBorder="1" applyAlignment="1" applyProtection="1">
      <alignment vertical="top"/>
    </xf>
    <xf numFmtId="0" fontId="0" fillId="0" borderId="17" xfId="0" applyFont="1" applyBorder="1" applyAlignment="1" applyProtection="1">
      <alignment vertical="top"/>
    </xf>
    <xf numFmtId="0" fontId="5" fillId="0" borderId="17" xfId="0" applyFont="1" applyBorder="1" applyAlignment="1" applyProtection="1">
      <alignment vertical="top"/>
    </xf>
    <xf numFmtId="164" fontId="0" fillId="0" borderId="17" xfId="0" applyNumberFormat="1" applyBorder="1" applyAlignment="1">
      <alignment vertical="top"/>
    </xf>
    <xf numFmtId="0" fontId="1" fillId="3" borderId="1" xfId="1" applyFill="1" applyBorder="1" applyAlignment="1" applyProtection="1">
      <alignment vertical="top" wrapText="1"/>
      <protection locked="0"/>
    </xf>
    <xf numFmtId="0" fontId="0" fillId="0" borderId="0" xfId="0" applyBorder="1" applyAlignment="1">
      <alignment horizontal="left" vertical="top" wrapText="1"/>
    </xf>
    <xf numFmtId="0" fontId="0" fillId="3" borderId="64" xfId="0" applyFill="1" applyBorder="1" applyAlignment="1" applyProtection="1">
      <alignment vertical="top"/>
      <protection locked="0"/>
    </xf>
    <xf numFmtId="0" fontId="10" fillId="0" borderId="0" xfId="0" applyFont="1" applyAlignment="1" applyProtection="1">
      <alignmen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31"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1" fontId="0" fillId="3" borderId="20" xfId="0" applyNumberFormat="1" applyFont="1" applyFill="1" applyBorder="1" applyAlignment="1" applyProtection="1">
      <alignment horizontal="center" vertical="top"/>
      <protection locked="0"/>
    </xf>
    <xf numFmtId="1" fontId="0" fillId="3" borderId="22" xfId="0" applyNumberFormat="1" applyFont="1" applyFill="1" applyBorder="1" applyAlignment="1" applyProtection="1">
      <alignment horizontal="center" vertical="top"/>
      <protection locked="0"/>
    </xf>
    <xf numFmtId="0" fontId="0" fillId="3" borderId="20" xfId="0" applyFill="1" applyBorder="1" applyAlignment="1" applyProtection="1">
      <alignment horizontal="center" vertical="top"/>
      <protection locked="0"/>
    </xf>
    <xf numFmtId="0" fontId="0" fillId="3" borderId="22" xfId="0" applyFill="1" applyBorder="1" applyAlignment="1" applyProtection="1">
      <alignment horizontal="center" vertical="top"/>
      <protection locked="0"/>
    </xf>
    <xf numFmtId="0" fontId="44" fillId="12" borderId="17" xfId="0" applyFont="1" applyFill="1" applyBorder="1" applyAlignment="1">
      <alignment horizontal="center"/>
    </xf>
    <xf numFmtId="3" fontId="0" fillId="3" borderId="20" xfId="0" applyNumberFormat="1" applyFill="1" applyBorder="1" applyAlignment="1" applyProtection="1">
      <alignment horizontal="center" vertical="top"/>
      <protection locked="0"/>
    </xf>
    <xf numFmtId="3" fontId="0" fillId="3" borderId="22" xfId="0" applyNumberFormat="1" applyFill="1" applyBorder="1" applyAlignment="1" applyProtection="1">
      <alignment horizontal="center" vertical="top"/>
      <protection locked="0"/>
    </xf>
    <xf numFmtId="0" fontId="0" fillId="3" borderId="65" xfId="0" applyFill="1" applyBorder="1" applyAlignment="1" applyProtection="1">
      <alignment horizontal="center" vertical="top"/>
      <protection locked="0"/>
    </xf>
    <xf numFmtId="0" fontId="0" fillId="3" borderId="49" xfId="0" applyFill="1" applyBorder="1" applyAlignment="1" applyProtection="1">
      <alignment horizontal="center" vertical="top"/>
      <protection locked="0"/>
    </xf>
    <xf numFmtId="0" fontId="0" fillId="3" borderId="66" xfId="0" applyFill="1" applyBorder="1" applyAlignment="1" applyProtection="1">
      <alignment horizontal="center" vertical="top"/>
      <protection locked="0"/>
    </xf>
    <xf numFmtId="0" fontId="0" fillId="3" borderId="67" xfId="0" applyFill="1" applyBorder="1" applyAlignment="1" applyProtection="1">
      <alignment horizontal="center" vertical="top"/>
      <protection locked="0"/>
    </xf>
    <xf numFmtId="0" fontId="0" fillId="3" borderId="0" xfId="0" applyFill="1" applyBorder="1" applyAlignment="1" applyProtection="1">
      <alignment horizontal="center" vertical="top"/>
      <protection locked="0"/>
    </xf>
    <xf numFmtId="0" fontId="0" fillId="3" borderId="68" xfId="0" applyFill="1" applyBorder="1" applyAlignment="1" applyProtection="1">
      <alignment horizontal="center" vertical="top"/>
      <protection locked="0"/>
    </xf>
    <xf numFmtId="0" fontId="0" fillId="3" borderId="69" xfId="0" applyFill="1" applyBorder="1" applyAlignment="1" applyProtection="1">
      <alignment horizontal="center" vertical="top"/>
      <protection locked="0"/>
    </xf>
    <xf numFmtId="0" fontId="0" fillId="3" borderId="70" xfId="0" applyFill="1" applyBorder="1" applyAlignment="1" applyProtection="1">
      <alignment horizontal="center" vertical="top"/>
      <protection locked="0"/>
    </xf>
    <xf numFmtId="0" fontId="0" fillId="3" borderId="71" xfId="0" applyFill="1" applyBorder="1" applyAlignment="1" applyProtection="1">
      <alignment horizontal="center" vertical="top"/>
      <protection locked="0"/>
    </xf>
    <xf numFmtId="0" fontId="28" fillId="3" borderId="12" xfId="0" applyFont="1" applyFill="1" applyBorder="1" applyAlignment="1" applyProtection="1">
      <alignment horizontal="center"/>
      <protection locked="0"/>
    </xf>
    <xf numFmtId="0" fontId="28" fillId="3" borderId="13" xfId="0" applyFont="1" applyFill="1" applyBorder="1" applyAlignment="1" applyProtection="1">
      <alignment horizontal="center"/>
      <protection locked="0"/>
    </xf>
    <xf numFmtId="0" fontId="28" fillId="3" borderId="14" xfId="0" applyFont="1" applyFill="1" applyBorder="1" applyAlignment="1" applyProtection="1">
      <alignment horizontal="center"/>
      <protection locked="0"/>
    </xf>
    <xf numFmtId="0" fontId="28" fillId="3" borderId="6" xfId="0" applyFont="1" applyFill="1" applyBorder="1" applyAlignment="1" applyProtection="1">
      <alignment horizontal="center"/>
      <protection locked="0"/>
    </xf>
    <xf numFmtId="0" fontId="28" fillId="3" borderId="0" xfId="0" applyFont="1" applyFill="1" applyBorder="1" applyAlignment="1" applyProtection="1">
      <alignment horizontal="center"/>
      <protection locked="0"/>
    </xf>
    <xf numFmtId="0" fontId="28" fillId="3" borderId="15" xfId="0" applyFont="1" applyFill="1" applyBorder="1" applyAlignment="1" applyProtection="1">
      <alignment horizontal="center"/>
      <protection locked="0"/>
    </xf>
    <xf numFmtId="0" fontId="28" fillId="3" borderId="16" xfId="0" applyFont="1" applyFill="1" applyBorder="1" applyAlignment="1" applyProtection="1">
      <alignment horizontal="center"/>
      <protection locked="0"/>
    </xf>
    <xf numFmtId="0" fontId="28" fillId="3" borderId="17" xfId="0" applyFont="1" applyFill="1" applyBorder="1" applyAlignment="1" applyProtection="1">
      <alignment horizontal="center"/>
      <protection locked="0"/>
    </xf>
    <xf numFmtId="0" fontId="28" fillId="3" borderId="18" xfId="0" applyFont="1" applyFill="1" applyBorder="1" applyAlignment="1" applyProtection="1">
      <alignment horizontal="center"/>
      <protection locked="0"/>
    </xf>
    <xf numFmtId="0" fontId="0" fillId="0" borderId="0" xfId="0" applyAlignment="1">
      <alignment horizontal="left"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4" fontId="35" fillId="4" borderId="5" xfId="0" applyNumberFormat="1" applyFont="1" applyFill="1" applyBorder="1" applyAlignment="1" applyProtection="1">
      <alignment horizontal="center" vertical="top" wrapText="1"/>
    </xf>
    <xf numFmtId="4" fontId="35" fillId="4" borderId="7" xfId="0" applyNumberFormat="1" applyFont="1" applyFill="1" applyBorder="1" applyAlignment="1" applyProtection="1">
      <alignment horizontal="center" vertical="top" wrapText="1"/>
    </xf>
    <xf numFmtId="1" fontId="11" fillId="4" borderId="5" xfId="0" applyNumberFormat="1" applyFont="1" applyFill="1" applyBorder="1" applyAlignment="1">
      <alignment horizontal="center" vertical="top" wrapText="1"/>
    </xf>
    <xf numFmtId="1" fontId="11" fillId="4" borderId="7" xfId="0" applyNumberFormat="1" applyFont="1" applyFill="1" applyBorder="1" applyAlignment="1">
      <alignment horizontal="center" vertical="top" wrapText="1"/>
    </xf>
    <xf numFmtId="2" fontId="2" fillId="3" borderId="5" xfId="0" applyNumberFormat="1" applyFont="1" applyFill="1" applyBorder="1" applyAlignment="1" applyProtection="1">
      <alignment horizontal="center" vertical="top" wrapText="1"/>
      <protection locked="0"/>
    </xf>
    <xf numFmtId="2" fontId="2" fillId="3" borderId="7" xfId="0" applyNumberFormat="1" applyFont="1" applyFill="1" applyBorder="1" applyAlignment="1" applyProtection="1">
      <alignment horizontal="center" vertical="top" wrapText="1"/>
      <protection locked="0"/>
    </xf>
    <xf numFmtId="2" fontId="11" fillId="4" borderId="5" xfId="0" applyNumberFormat="1" applyFont="1" applyFill="1" applyBorder="1" applyAlignment="1">
      <alignment horizontal="center" vertical="top" wrapText="1"/>
    </xf>
    <xf numFmtId="2" fontId="11" fillId="4" borderId="7" xfId="0" applyNumberFormat="1" applyFont="1" applyFill="1" applyBorder="1" applyAlignment="1">
      <alignment horizontal="center" vertical="top" wrapText="1"/>
    </xf>
    <xf numFmtId="4" fontId="2" fillId="3" borderId="5" xfId="0" applyNumberFormat="1" applyFont="1" applyFill="1" applyBorder="1" applyAlignment="1" applyProtection="1">
      <alignment horizontal="center" vertical="top" wrapText="1"/>
      <protection locked="0"/>
    </xf>
    <xf numFmtId="4" fontId="2" fillId="3" borderId="7" xfId="0" applyNumberFormat="1" applyFont="1" applyFill="1" applyBorder="1" applyAlignment="1" applyProtection="1">
      <alignment horizontal="center" vertical="top" wrapText="1"/>
      <protection locked="0"/>
    </xf>
    <xf numFmtId="0" fontId="0" fillId="8" borderId="12"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8" xfId="0" applyFill="1" applyBorder="1" applyAlignment="1">
      <alignment horizontal="center" vertical="center" wrapText="1"/>
    </xf>
    <xf numFmtId="0" fontId="0" fillId="10" borderId="12" xfId="0" applyFill="1" applyBorder="1" applyAlignment="1">
      <alignment horizontal="center" wrapText="1"/>
    </xf>
    <xf numFmtId="0" fontId="0" fillId="10" borderId="13" xfId="0" applyFill="1" applyBorder="1" applyAlignment="1">
      <alignment horizontal="center" wrapText="1"/>
    </xf>
    <xf numFmtId="0" fontId="0" fillId="10" borderId="14" xfId="0" applyFill="1" applyBorder="1" applyAlignment="1">
      <alignment horizontal="center" wrapText="1"/>
    </xf>
    <xf numFmtId="0" fontId="0" fillId="10" borderId="6" xfId="0" applyFill="1" applyBorder="1" applyAlignment="1">
      <alignment horizontal="center" wrapText="1"/>
    </xf>
    <xf numFmtId="0" fontId="0" fillId="10" borderId="0" xfId="0" applyFill="1" applyBorder="1" applyAlignment="1">
      <alignment horizontal="center" wrapText="1"/>
    </xf>
    <xf numFmtId="0" fontId="0" fillId="10" borderId="15" xfId="0" applyFill="1" applyBorder="1" applyAlignment="1">
      <alignment horizontal="center" wrapText="1"/>
    </xf>
    <xf numFmtId="0" fontId="0" fillId="10" borderId="16" xfId="0" applyFill="1" applyBorder="1" applyAlignment="1">
      <alignment horizontal="center" wrapText="1"/>
    </xf>
    <xf numFmtId="0" fontId="0" fillId="10" borderId="17" xfId="0" applyFill="1" applyBorder="1" applyAlignment="1">
      <alignment horizontal="center" wrapText="1"/>
    </xf>
    <xf numFmtId="0" fontId="0" fillId="10" borderId="18" xfId="0" applyFill="1" applyBorder="1" applyAlignment="1">
      <alignment horizontal="center" wrapText="1"/>
    </xf>
    <xf numFmtId="0" fontId="0" fillId="0" borderId="24" xfId="0" applyBorder="1" applyAlignment="1">
      <alignment horizontal="center"/>
    </xf>
    <xf numFmtId="0" fontId="0" fillId="0" borderId="7" xfId="0" applyBorder="1" applyAlignment="1">
      <alignment horizontal="center"/>
    </xf>
    <xf numFmtId="0" fontId="28" fillId="0" borderId="10" xfId="0" applyFont="1" applyBorder="1" applyAlignment="1">
      <alignment horizontal="left" vertical="top"/>
    </xf>
    <xf numFmtId="0" fontId="28" fillId="0" borderId="21" xfId="0" applyFont="1" applyBorder="1" applyAlignment="1">
      <alignment horizontal="left" vertical="top"/>
    </xf>
    <xf numFmtId="0" fontId="28" fillId="0" borderId="40" xfId="0" applyFont="1" applyBorder="1" applyAlignment="1">
      <alignment horizontal="left" vertical="top"/>
    </xf>
    <xf numFmtId="0" fontId="28" fillId="0" borderId="11" xfId="0" applyFont="1" applyBorder="1" applyAlignment="1">
      <alignment horizontal="left" vertical="top"/>
    </xf>
    <xf numFmtId="0" fontId="28" fillId="0" borderId="26" xfId="0" applyFont="1" applyBorder="1" applyAlignment="1">
      <alignment horizontal="left" vertical="top"/>
    </xf>
    <xf numFmtId="0" fontId="28" fillId="0" borderId="41" xfId="0" applyFont="1" applyBorder="1" applyAlignment="1">
      <alignment horizontal="left" vertical="top"/>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8" fillId="0" borderId="8" xfId="0" applyFont="1" applyBorder="1" applyAlignment="1">
      <alignment horizontal="left" vertical="top" wrapText="1"/>
    </xf>
    <xf numFmtId="0" fontId="8" fillId="0" borderId="37" xfId="0" applyFont="1" applyBorder="1" applyAlignment="1">
      <alignment horizontal="left" vertical="top" wrapText="1"/>
    </xf>
    <xf numFmtId="2" fontId="0" fillId="0" borderId="42" xfId="0" applyNumberFormat="1" applyBorder="1" applyAlignment="1">
      <alignment horizontal="left" vertical="top" wrapText="1"/>
    </xf>
    <xf numFmtId="2" fontId="0" fillId="0" borderId="1" xfId="0" applyNumberFormat="1" applyBorder="1" applyAlignment="1">
      <alignment horizontal="left" vertical="top" wrapText="1"/>
    </xf>
    <xf numFmtId="3" fontId="14" fillId="0" borderId="9" xfId="0" applyNumberFormat="1" applyFont="1" applyBorder="1" applyAlignment="1">
      <alignment horizontal="left" vertical="top"/>
    </xf>
    <xf numFmtId="3" fontId="14" fillId="0" borderId="25" xfId="0" applyNumberFormat="1" applyFont="1" applyBorder="1" applyAlignment="1">
      <alignment horizontal="left" vertical="top"/>
    </xf>
    <xf numFmtId="3" fontId="14" fillId="0" borderId="39" xfId="0" applyNumberFormat="1" applyFont="1" applyBorder="1" applyAlignment="1">
      <alignment horizontal="left" vertical="top"/>
    </xf>
    <xf numFmtId="0" fontId="28" fillId="0" borderId="5" xfId="0" applyFont="1" applyBorder="1" applyAlignment="1">
      <alignment horizontal="center" vertical="top"/>
    </xf>
    <xf numFmtId="0" fontId="28" fillId="0" borderId="24" xfId="0" applyFont="1" applyBorder="1" applyAlignment="1">
      <alignment horizontal="center" vertical="top"/>
    </xf>
    <xf numFmtId="0" fontId="28" fillId="0" borderId="38" xfId="0" applyFont="1" applyBorder="1" applyAlignment="1">
      <alignment horizontal="center" vertical="top"/>
    </xf>
    <xf numFmtId="0" fontId="39"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57"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62" xfId="0" applyFont="1" applyBorder="1" applyAlignment="1">
      <alignment horizontal="center" vertical="center"/>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57" xfId="0" applyFont="1" applyBorder="1" applyAlignment="1">
      <alignment horizontal="left" vertical="center" wrapText="1"/>
    </xf>
    <xf numFmtId="0" fontId="28" fillId="0" borderId="6" xfId="0" applyFont="1" applyBorder="1" applyAlignment="1">
      <alignment horizontal="left" vertical="center" wrapText="1"/>
    </xf>
    <xf numFmtId="0" fontId="28" fillId="0" borderId="0" xfId="0" applyFont="1" applyBorder="1" applyAlignment="1">
      <alignment horizontal="left" vertical="center" wrapText="1"/>
    </xf>
    <xf numFmtId="0" fontId="28" fillId="0" borderId="61" xfId="0" applyFont="1" applyBorder="1" applyAlignment="1">
      <alignment horizontal="left" vertical="center" wrapText="1"/>
    </xf>
    <xf numFmtId="0" fontId="28" fillId="0" borderId="58" xfId="0" applyFont="1" applyBorder="1" applyAlignment="1">
      <alignment horizontal="left" vertical="center" wrapText="1"/>
    </xf>
    <xf numFmtId="0" fontId="28" fillId="0" borderId="59" xfId="0" applyFont="1" applyBorder="1" applyAlignment="1">
      <alignment horizontal="left" vertical="center" wrapText="1"/>
    </xf>
    <xf numFmtId="0" fontId="28" fillId="0" borderId="60" xfId="0" applyFont="1" applyBorder="1" applyAlignment="1">
      <alignment horizontal="left" vertical="center" wrapText="1"/>
    </xf>
    <xf numFmtId="0" fontId="2" fillId="9" borderId="9" xfId="0" applyFont="1" applyFill="1" applyBorder="1" applyAlignment="1">
      <alignment horizontal="center" vertical="top"/>
    </xf>
    <xf numFmtId="0" fontId="2" fillId="9" borderId="25" xfId="0" applyFont="1" applyFill="1" applyBorder="1" applyAlignment="1">
      <alignment horizontal="center" vertical="top"/>
    </xf>
    <xf numFmtId="0" fontId="2" fillId="9" borderId="47" xfId="0" applyFont="1" applyFill="1" applyBorder="1" applyAlignment="1">
      <alignment horizontal="center" vertical="top"/>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2" fillId="9" borderId="12" xfId="0" applyFont="1" applyFill="1" applyBorder="1" applyAlignment="1">
      <alignment horizontal="center" vertical="top"/>
    </xf>
    <xf numFmtId="0" fontId="2" fillId="9" borderId="13" xfId="0" applyFont="1" applyFill="1" applyBorder="1" applyAlignment="1">
      <alignment horizontal="center" vertical="top"/>
    </xf>
    <xf numFmtId="0" fontId="2" fillId="9" borderId="14" xfId="0" applyFont="1" applyFill="1" applyBorder="1" applyAlignment="1">
      <alignment horizontal="center" vertical="top"/>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51" xfId="0" applyBorder="1" applyAlignment="1">
      <alignment horizontal="left" vertical="top" wrapText="1"/>
    </xf>
    <xf numFmtId="0" fontId="0" fillId="0" borderId="11" xfId="0" applyBorder="1" applyAlignment="1">
      <alignment horizontal="left" vertical="top" wrapText="1"/>
    </xf>
    <xf numFmtId="0" fontId="0" fillId="0" borderId="26" xfId="0" applyBorder="1" applyAlignment="1">
      <alignment horizontal="left" vertical="top" wrapText="1"/>
    </xf>
    <xf numFmtId="0" fontId="0" fillId="0" borderId="52" xfId="0" applyBorder="1" applyAlignment="1">
      <alignment horizontal="left" vertical="top" wrapText="1"/>
    </xf>
    <xf numFmtId="0" fontId="31" fillId="0" borderId="0" xfId="0" applyFont="1" applyAlignment="1">
      <alignment horizontal="left" wrapText="1"/>
    </xf>
    <xf numFmtId="0" fontId="2" fillId="9" borderId="5" xfId="0" applyFont="1" applyFill="1" applyBorder="1" applyAlignment="1">
      <alignment horizontal="center" vertical="top"/>
    </xf>
    <xf numFmtId="0" fontId="2" fillId="9" borderId="24" xfId="0" applyFont="1" applyFill="1" applyBorder="1" applyAlignment="1">
      <alignment horizontal="center" vertical="top"/>
    </xf>
    <xf numFmtId="0" fontId="2" fillId="9" borderId="7" xfId="0" applyFont="1" applyFill="1" applyBorder="1" applyAlignment="1">
      <alignment horizontal="center" vertical="top"/>
    </xf>
    <xf numFmtId="0" fontId="6" fillId="6" borderId="20" xfId="0" applyFont="1" applyFill="1" applyBorder="1" applyAlignment="1">
      <alignment horizontal="center"/>
    </xf>
    <xf numFmtId="0" fontId="6" fillId="6" borderId="21" xfId="0" applyFont="1" applyFill="1" applyBorder="1" applyAlignment="1">
      <alignment horizontal="center"/>
    </xf>
    <xf numFmtId="0" fontId="6" fillId="6" borderId="22" xfId="0" applyFont="1" applyFill="1" applyBorder="1" applyAlignment="1">
      <alignment horizontal="center"/>
    </xf>
    <xf numFmtId="166" fontId="24" fillId="7" borderId="20" xfId="0" applyNumberFormat="1" applyFont="1" applyFill="1" applyBorder="1" applyAlignment="1">
      <alignment horizontal="center"/>
    </xf>
    <xf numFmtId="166" fontId="24" fillId="7" borderId="21" xfId="0" applyNumberFormat="1" applyFont="1" applyFill="1" applyBorder="1" applyAlignment="1">
      <alignment horizontal="center"/>
    </xf>
    <xf numFmtId="166" fontId="24" fillId="7" borderId="22" xfId="0" applyNumberFormat="1" applyFont="1" applyFill="1" applyBorder="1" applyAlignment="1">
      <alignment horizontal="center"/>
    </xf>
    <xf numFmtId="0" fontId="42" fillId="11" borderId="0" xfId="0" applyFont="1" applyFill="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6" fillId="0" borderId="12" xfId="0" applyFont="1" applyBorder="1" applyAlignment="1">
      <alignment horizontal="left" vertical="top" wrapText="1"/>
    </xf>
    <xf numFmtId="0" fontId="46" fillId="0" borderId="13" xfId="0" applyFont="1" applyBorder="1" applyAlignment="1">
      <alignment horizontal="left" vertical="top" wrapText="1"/>
    </xf>
    <xf numFmtId="0" fontId="46" fillId="0" borderId="57" xfId="0" applyFont="1" applyBorder="1" applyAlignment="1">
      <alignment horizontal="left" vertical="top" wrapText="1"/>
    </xf>
    <xf numFmtId="0" fontId="46" fillId="0" borderId="6" xfId="0" applyFont="1" applyBorder="1" applyAlignment="1">
      <alignment horizontal="left" vertical="top" wrapText="1"/>
    </xf>
    <xf numFmtId="0" fontId="46" fillId="0" borderId="0" xfId="0" applyFont="1" applyBorder="1" applyAlignment="1">
      <alignment horizontal="left" vertical="top" wrapText="1"/>
    </xf>
    <xf numFmtId="0" fontId="46" fillId="0" borderId="61" xfId="0" applyFont="1" applyBorder="1" applyAlignment="1">
      <alignment horizontal="left" vertical="top" wrapText="1"/>
    </xf>
    <xf numFmtId="0" fontId="46" fillId="0" borderId="58" xfId="0" applyFont="1" applyBorder="1" applyAlignment="1">
      <alignment horizontal="left" vertical="top" wrapText="1"/>
    </xf>
    <xf numFmtId="0" fontId="46" fillId="0" borderId="59" xfId="0" applyFont="1" applyBorder="1" applyAlignment="1">
      <alignment horizontal="left" vertical="top" wrapText="1"/>
    </xf>
    <xf numFmtId="0" fontId="46" fillId="0" borderId="60" xfId="0" applyFont="1" applyBorder="1" applyAlignment="1">
      <alignment horizontal="left" vertical="top" wrapText="1"/>
    </xf>
    <xf numFmtId="0" fontId="47" fillId="0" borderId="0" xfId="0" applyFont="1"/>
    <xf numFmtId="0" fontId="28" fillId="0" borderId="0" xfId="0" applyFont="1" applyAlignment="1">
      <alignment vertical="top" wrapText="1"/>
    </xf>
    <xf numFmtId="0" fontId="48" fillId="0" borderId="0" xfId="0" applyFont="1" applyAlignment="1">
      <alignment vertical="top"/>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cellXfs>
  <cellStyles count="946">
    <cellStyle name="Bon" xfId="1" builtinId="26"/>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3" builtinId="8" hidden="1"/>
    <cellStyle name="Lien hypertexte" xfId="835" builtinId="8" hidden="1"/>
    <cellStyle name="Lien hypertexte" xfId="837" builtinId="8" hidden="1"/>
    <cellStyle name="Lien hypertexte" xfId="839" builtinId="8" hidden="1"/>
    <cellStyle name="Lien hypertexte" xfId="841" builtinId="8" hidden="1"/>
    <cellStyle name="Lien hypertexte" xfId="843" builtinId="8" hidden="1"/>
    <cellStyle name="Lien hypertexte" xfId="845" builtinId="8" hidden="1"/>
    <cellStyle name="Lien hypertexte" xfId="847" builtinId="8" hidden="1"/>
    <cellStyle name="Lien hypertexte" xfId="849" builtinId="8" hidden="1"/>
    <cellStyle name="Lien hypertexte" xfId="851" builtinId="8" hidden="1"/>
    <cellStyle name="Lien hypertexte" xfId="853" builtinId="8" hidden="1"/>
    <cellStyle name="Lien hypertexte" xfId="855" builtinId="8" hidden="1"/>
    <cellStyle name="Lien hypertexte" xfId="857" builtinId="8" hidden="1"/>
    <cellStyle name="Lien hypertexte" xfId="859" builtinId="8" hidden="1"/>
    <cellStyle name="Lien hypertexte" xfId="861" builtinId="8" hidden="1"/>
    <cellStyle name="Lien hypertexte" xfId="863" builtinId="8" hidden="1"/>
    <cellStyle name="Lien hypertexte" xfId="865" builtinId="8" hidden="1"/>
    <cellStyle name="Lien hypertexte" xfId="867" builtinId="8" hidden="1"/>
    <cellStyle name="Lien hypertexte" xfId="869" builtinId="8" hidden="1"/>
    <cellStyle name="Lien hypertexte" xfId="871" builtinId="8" hidden="1"/>
    <cellStyle name="Lien hypertexte" xfId="873" builtinId="8" hidden="1"/>
    <cellStyle name="Lien hypertexte" xfId="875" builtinId="8" hidden="1"/>
    <cellStyle name="Lien hypertexte" xfId="877" builtinId="8" hidden="1"/>
    <cellStyle name="Lien hypertexte" xfId="879" builtinId="8" hidden="1"/>
    <cellStyle name="Lien hypertexte" xfId="881" builtinId="8" hidden="1"/>
    <cellStyle name="Lien hypertexte" xfId="883" builtinId="8" hidden="1"/>
    <cellStyle name="Lien hypertexte" xfId="885" builtinId="8" hidden="1"/>
    <cellStyle name="Lien hypertexte" xfId="887" builtinId="8" hidden="1"/>
    <cellStyle name="Lien hypertexte" xfId="889" builtinId="8" hidden="1"/>
    <cellStyle name="Lien hypertexte" xfId="891" builtinId="8" hidden="1"/>
    <cellStyle name="Lien hypertexte" xfId="893" builtinId="8" hidden="1"/>
    <cellStyle name="Lien hypertexte" xfId="895" builtinId="8" hidden="1"/>
    <cellStyle name="Lien hypertexte" xfId="897" builtinId="8" hidden="1"/>
    <cellStyle name="Lien hypertexte" xfId="899" builtinId="8" hidden="1"/>
    <cellStyle name="Lien hypertexte" xfId="901" builtinId="8" hidden="1"/>
    <cellStyle name="Lien hypertexte" xfId="903" builtinId="8" hidden="1"/>
    <cellStyle name="Lien hypertexte" xfId="905" builtinId="8" hidden="1"/>
    <cellStyle name="Lien hypertexte" xfId="907" builtinId="8" hidden="1"/>
    <cellStyle name="Lien hypertexte" xfId="909" builtinId="8" hidden="1"/>
    <cellStyle name="Lien hypertexte" xfId="911" builtinId="8" hidden="1"/>
    <cellStyle name="Lien hypertexte" xfId="913" builtinId="8" hidden="1"/>
    <cellStyle name="Lien hypertexte" xfId="915" builtinId="8" hidden="1"/>
    <cellStyle name="Lien hypertexte" xfId="917" builtinId="8" hidden="1"/>
    <cellStyle name="Lien hypertexte" xfId="919" builtinId="8" hidden="1"/>
    <cellStyle name="Lien hypertexte" xfId="921" builtinId="8" hidden="1"/>
    <cellStyle name="Lien hypertexte" xfId="923" builtinId="8" hidden="1"/>
    <cellStyle name="Lien hypertexte" xfId="925" builtinId="8" hidden="1"/>
    <cellStyle name="Lien hypertexte" xfId="927" builtinId="8" hidden="1"/>
    <cellStyle name="Lien hypertexte" xfId="929" builtinId="8" hidden="1"/>
    <cellStyle name="Lien hypertexte" xfId="931" builtinId="8" hidden="1"/>
    <cellStyle name="Lien hypertexte" xfId="933" builtinId="8" hidden="1"/>
    <cellStyle name="Lien hypertexte" xfId="935" builtinId="8" hidden="1"/>
    <cellStyle name="Lien hypertexte" xfId="937" builtinId="8" hidden="1"/>
    <cellStyle name="Lien hypertexte" xfId="939"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4" builtinId="9" hidden="1"/>
    <cellStyle name="Lien hypertexte visité" xfId="836" builtinId="9" hidden="1"/>
    <cellStyle name="Lien hypertexte visité" xfId="838" builtinId="9" hidden="1"/>
    <cellStyle name="Lien hypertexte visité" xfId="840" builtinId="9" hidden="1"/>
    <cellStyle name="Lien hypertexte visité" xfId="842" builtinId="9" hidden="1"/>
    <cellStyle name="Lien hypertexte visité" xfId="844" builtinId="9" hidden="1"/>
    <cellStyle name="Lien hypertexte visité" xfId="846" builtinId="9" hidden="1"/>
    <cellStyle name="Lien hypertexte visité" xfId="848" builtinId="9" hidden="1"/>
    <cellStyle name="Lien hypertexte visité" xfId="850" builtinId="9" hidden="1"/>
    <cellStyle name="Lien hypertexte visité" xfId="852" builtinId="9" hidden="1"/>
    <cellStyle name="Lien hypertexte visité" xfId="854" builtinId="9" hidden="1"/>
    <cellStyle name="Lien hypertexte visité" xfId="856" builtinId="9" hidden="1"/>
    <cellStyle name="Lien hypertexte visité" xfId="858" builtinId="9" hidden="1"/>
    <cellStyle name="Lien hypertexte visité" xfId="860" builtinId="9" hidden="1"/>
    <cellStyle name="Lien hypertexte visité" xfId="862" builtinId="9" hidden="1"/>
    <cellStyle name="Lien hypertexte visité" xfId="864" builtinId="9" hidden="1"/>
    <cellStyle name="Lien hypertexte visité" xfId="866" builtinId="9" hidden="1"/>
    <cellStyle name="Lien hypertexte visité" xfId="868" builtinId="9" hidden="1"/>
    <cellStyle name="Lien hypertexte visité" xfId="870" builtinId="9" hidden="1"/>
    <cellStyle name="Lien hypertexte visité" xfId="872" builtinId="9" hidden="1"/>
    <cellStyle name="Lien hypertexte visité" xfId="874" builtinId="9" hidden="1"/>
    <cellStyle name="Lien hypertexte visité" xfId="876" builtinId="9" hidden="1"/>
    <cellStyle name="Lien hypertexte visité" xfId="878" builtinId="9" hidden="1"/>
    <cellStyle name="Lien hypertexte visité" xfId="880" builtinId="9" hidden="1"/>
    <cellStyle name="Lien hypertexte visité" xfId="882" builtinId="9" hidden="1"/>
    <cellStyle name="Lien hypertexte visité" xfId="884" builtinId="9" hidden="1"/>
    <cellStyle name="Lien hypertexte visité" xfId="886" builtinId="9" hidden="1"/>
    <cellStyle name="Lien hypertexte visité" xfId="888" builtinId="9" hidden="1"/>
    <cellStyle name="Lien hypertexte visité" xfId="890" builtinId="9" hidden="1"/>
    <cellStyle name="Lien hypertexte visité" xfId="892" builtinId="9" hidden="1"/>
    <cellStyle name="Lien hypertexte visité" xfId="894" builtinId="9" hidden="1"/>
    <cellStyle name="Lien hypertexte visité" xfId="896" builtinId="9" hidden="1"/>
    <cellStyle name="Lien hypertexte visité" xfId="898" builtinId="9" hidden="1"/>
    <cellStyle name="Lien hypertexte visité" xfId="900" builtinId="9" hidden="1"/>
    <cellStyle name="Lien hypertexte visité" xfId="902" builtinId="9" hidden="1"/>
    <cellStyle name="Lien hypertexte visité" xfId="904" builtinId="9" hidden="1"/>
    <cellStyle name="Lien hypertexte visité" xfId="906" builtinId="9" hidden="1"/>
    <cellStyle name="Lien hypertexte visité" xfId="908" builtinId="9" hidden="1"/>
    <cellStyle name="Lien hypertexte visité" xfId="910" builtinId="9" hidden="1"/>
    <cellStyle name="Lien hypertexte visité" xfId="912" builtinId="9" hidden="1"/>
    <cellStyle name="Lien hypertexte visité" xfId="914" builtinId="9" hidden="1"/>
    <cellStyle name="Lien hypertexte visité" xfId="916" builtinId="9" hidden="1"/>
    <cellStyle name="Lien hypertexte visité" xfId="918" builtinId="9" hidden="1"/>
    <cellStyle name="Lien hypertexte visité" xfId="920" builtinId="9" hidden="1"/>
    <cellStyle name="Lien hypertexte visité" xfId="922" builtinId="9" hidden="1"/>
    <cellStyle name="Lien hypertexte visité" xfId="924" builtinId="9" hidden="1"/>
    <cellStyle name="Lien hypertexte visité" xfId="926" builtinId="9" hidden="1"/>
    <cellStyle name="Lien hypertexte visité" xfId="928" builtinId="9" hidden="1"/>
    <cellStyle name="Lien hypertexte visité" xfId="930" builtinId="9" hidden="1"/>
    <cellStyle name="Lien hypertexte visité" xfId="932" builtinId="9" hidden="1"/>
    <cellStyle name="Lien hypertexte visité" xfId="934" builtinId="9" hidden="1"/>
    <cellStyle name="Lien hypertexte visité" xfId="936" builtinId="9" hidden="1"/>
    <cellStyle name="Lien hypertexte visité" xfId="938" builtinId="9" hidden="1"/>
    <cellStyle name="Lien hypertexte visité" xfId="940" builtinId="9" hidden="1"/>
    <cellStyle name="Lien hypertexte visité" xfId="941" builtinId="9" hidden="1"/>
    <cellStyle name="Lien hypertexte visité" xfId="942" builtinId="9" hidden="1"/>
    <cellStyle name="Lien hypertexte visité" xfId="943" builtinId="9" hidden="1"/>
    <cellStyle name="Lien hypertexte visité" xfId="944" builtinId="9" hidden="1"/>
    <cellStyle name="Lien hypertexte visité" xfId="945" builtinId="9" hidden="1"/>
    <cellStyle name="Milliers 2" xfId="151"/>
    <cellStyle name="Normal" xfId="0" builtinId="0"/>
    <cellStyle name="Normal 2" xfId="150"/>
    <cellStyle name="Pourcentage 2" xfId="152"/>
  </cellStyles>
  <dxfs count="2">
    <dxf>
      <font>
        <color theme="0" tint="-0.14999847407452621"/>
      </font>
      <fill>
        <patternFill patternType="solid">
          <fgColor indexed="64"/>
          <bgColor theme="0"/>
        </patternFill>
      </fill>
      <border>
        <left style="thin">
          <color theme="0" tint="-0.14999847407452621"/>
        </left>
        <right style="thin">
          <color auto="1"/>
        </right>
        <top style="thin">
          <color theme="0" tint="-0.14999847407452621"/>
        </top>
        <bottom style="thin">
          <color theme="0" tint="-0.14999847407452621"/>
        </bottom>
      </border>
    </dxf>
    <dxf>
      <font>
        <color theme="0" tint="-0.249977111117893"/>
      </font>
      <fill>
        <patternFill patternType="solid">
          <fgColor indexed="64"/>
          <bgColor theme="0"/>
        </patternFill>
      </fill>
      <border>
        <left style="thin">
          <color theme="0" tint="-0.14999847407452621"/>
        </left>
        <right style="thin">
          <color theme="0" tint="-0.14999847407452621"/>
        </right>
        <top style="thin">
          <color theme="0" tint="-0.14999847407452621"/>
        </top>
        <bottom style="thin">
          <color theme="0" tint="-0.14999847407452621"/>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Consommation d'énergie actuelle avec potentiel</a:t>
            </a:r>
            <a:r>
              <a:rPr lang="fr-FR" baseline="0"/>
              <a:t> de diminution</a:t>
            </a:r>
            <a:endParaRPr lang="fr-FR"/>
          </a:p>
        </c:rich>
      </c:tx>
      <c:overlay val="0"/>
    </c:title>
    <c:autoTitleDeleted val="0"/>
    <c:plotArea>
      <c:layout/>
      <c:barChart>
        <c:barDir val="col"/>
        <c:grouping val="percentStacked"/>
        <c:varyColors val="0"/>
        <c:ser>
          <c:idx val="0"/>
          <c:order val="0"/>
          <c:tx>
            <c:v>Consommation avec économies</c:v>
          </c:tx>
          <c:invertIfNegative val="0"/>
          <c:cat>
            <c:strRef>
              <c:f>Rapport!$C$21:$C$23</c:f>
              <c:strCache>
                <c:ptCount val="3"/>
                <c:pt idx="0">
                  <c:v>Electricité totale</c:v>
                </c:pt>
                <c:pt idx="1">
                  <c:v>Mazout</c:v>
                </c:pt>
                <c:pt idx="2">
                  <c:v>Gaz naturel</c:v>
                </c:pt>
              </c:strCache>
            </c:strRef>
          </c:cat>
          <c:val>
            <c:numRef>
              <c:f>(Rapport!$E$21,Rapport!$E$22,Rapport!$E$23)</c:f>
              <c:numCache>
                <c:formatCode>0.0</c:formatCode>
                <c:ptCount val="3"/>
                <c:pt idx="0">
                  <c:v>0.0</c:v>
                </c:pt>
                <c:pt idx="1">
                  <c:v>0.0</c:v>
                </c:pt>
                <c:pt idx="2">
                  <c:v>0.0</c:v>
                </c:pt>
              </c:numCache>
            </c:numRef>
          </c:val>
        </c:ser>
        <c:ser>
          <c:idx val="1"/>
          <c:order val="1"/>
          <c:tx>
            <c:v>Economies de chauffage</c:v>
          </c:tx>
          <c:invertIfNegative val="0"/>
          <c:val>
            <c:numRef>
              <c:f>(Rapport!$E$14,Rapport!$E$17,Rapport!$E$18)</c:f>
              <c:numCache>
                <c:formatCode>0.0</c:formatCode>
                <c:ptCount val="3"/>
                <c:pt idx="0">
                  <c:v>0.0</c:v>
                </c:pt>
                <c:pt idx="1">
                  <c:v>0.0</c:v>
                </c:pt>
                <c:pt idx="2">
                  <c:v>0.0</c:v>
                </c:pt>
              </c:numCache>
            </c:numRef>
          </c:val>
        </c:ser>
        <c:ser>
          <c:idx val="2"/>
          <c:order val="2"/>
          <c:tx>
            <c:v>Economies climatisation</c:v>
          </c:tx>
          <c:invertIfNegative val="0"/>
          <c:val>
            <c:numRef>
              <c:f>Rapport!$E$15</c:f>
              <c:numCache>
                <c:formatCode>0.0</c:formatCode>
                <c:ptCount val="1"/>
                <c:pt idx="0">
                  <c:v>0.0</c:v>
                </c:pt>
              </c:numCache>
            </c:numRef>
          </c:val>
        </c:ser>
        <c:ser>
          <c:idx val="3"/>
          <c:order val="3"/>
          <c:tx>
            <c:v>Economies autre</c:v>
          </c:tx>
          <c:invertIfNegative val="0"/>
          <c:val>
            <c:numRef>
              <c:f>Rapport!$E$16</c:f>
              <c:numCache>
                <c:formatCode>0.0</c:formatCode>
                <c:ptCount val="1"/>
                <c:pt idx="0">
                  <c:v>0.0</c:v>
                </c:pt>
              </c:numCache>
            </c:numRef>
          </c:val>
        </c:ser>
        <c:dLbls>
          <c:showLegendKey val="0"/>
          <c:showVal val="0"/>
          <c:showCatName val="0"/>
          <c:showSerName val="0"/>
          <c:showPercent val="0"/>
          <c:showBubbleSize val="0"/>
        </c:dLbls>
        <c:gapWidth val="150"/>
        <c:overlap val="100"/>
        <c:axId val="-2125145752"/>
        <c:axId val="-2125362280"/>
      </c:barChart>
      <c:catAx>
        <c:axId val="-2125145752"/>
        <c:scaling>
          <c:orientation val="minMax"/>
        </c:scaling>
        <c:delete val="0"/>
        <c:axPos val="b"/>
        <c:majorTickMark val="out"/>
        <c:minorTickMark val="none"/>
        <c:tickLblPos val="nextTo"/>
        <c:crossAx val="-2125362280"/>
        <c:crosses val="autoZero"/>
        <c:auto val="1"/>
        <c:lblAlgn val="ctr"/>
        <c:lblOffset val="100"/>
        <c:noMultiLvlLbl val="0"/>
      </c:catAx>
      <c:valAx>
        <c:axId val="-2125362280"/>
        <c:scaling>
          <c:orientation val="minMax"/>
          <c:min val="0.0"/>
        </c:scaling>
        <c:delete val="0"/>
        <c:axPos val="l"/>
        <c:majorGridlines/>
        <c:numFmt formatCode="0%" sourceLinked="1"/>
        <c:majorTickMark val="out"/>
        <c:minorTickMark val="none"/>
        <c:tickLblPos val="nextTo"/>
        <c:crossAx val="-2125145752"/>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0.0838309288062009"/>
          <c:y val="0.179144385026738"/>
          <c:w val="0.730160891089109"/>
          <c:h val="0.781955661291001"/>
        </c:manualLayout>
      </c:layout>
      <c:ofPieChart>
        <c:ofPieType val="pie"/>
        <c:varyColors val="1"/>
        <c:ser>
          <c:idx val="0"/>
          <c:order val="0"/>
          <c:tx>
            <c:v>Part des économies d'énergie</c:v>
          </c:tx>
          <c:dLbls>
            <c:dLbl>
              <c:idx val="1"/>
              <c:layout>
                <c:manualLayout>
                  <c:x val="-0.00520295749928849"/>
                  <c:y val="-0.0586948924165228"/>
                </c:manualLayout>
              </c:layout>
              <c:showLegendKey val="0"/>
              <c:showVal val="0"/>
              <c:showCatName val="1"/>
              <c:showSerName val="0"/>
              <c:showPercent val="1"/>
              <c:showBubbleSize val="0"/>
            </c:dLbl>
            <c:dLbl>
              <c:idx val="3"/>
              <c:layout>
                <c:manualLayout>
                  <c:x val="0.0266176814531847"/>
                  <c:y val="-0.052038822687271"/>
                </c:manualLayout>
              </c:layout>
              <c:showLegendKey val="0"/>
              <c:showVal val="0"/>
              <c:showCatName val="1"/>
              <c:showSerName val="0"/>
              <c:showPercent val="1"/>
              <c:showBubbleSize val="0"/>
            </c:dLbl>
            <c:dLbl>
              <c:idx val="4"/>
              <c:layout>
                <c:manualLayout>
                  <c:x val="0.0297978872690419"/>
                  <c:y val="0.0219242915491179"/>
                </c:manualLayout>
              </c:layout>
              <c:showLegendKey val="0"/>
              <c:showVal val="0"/>
              <c:showCatName val="1"/>
              <c:showSerName val="0"/>
              <c:showPercent val="1"/>
              <c:showBubbleSize val="0"/>
            </c:dLbl>
            <c:dLbl>
              <c:idx val="5"/>
              <c:layout>
                <c:manualLayout>
                  <c:x val="-0.0932148982614797"/>
                  <c:y val="0.0121236683649838"/>
                </c:manualLayout>
              </c:layout>
              <c:tx>
                <c:rich>
                  <a:bodyPr/>
                  <a:lstStyle/>
                  <a:p>
                    <a:r>
                      <a:rPr lang="fr-FR"/>
                      <a:t>Electricité</a:t>
                    </a:r>
                    <a:r>
                      <a:rPr lang="fr-FR" baseline="0"/>
                      <a:t> </a:t>
                    </a:r>
                  </a:p>
                  <a:p>
                    <a:endParaRPr lang="fr-FR"/>
                  </a:p>
                </c:rich>
              </c:tx>
              <c:showLegendKey val="0"/>
              <c:showVal val="0"/>
              <c:showCatName val="1"/>
              <c:showSerName val="0"/>
              <c:showPercent val="1"/>
              <c:showBubbleSize val="0"/>
            </c:dLbl>
            <c:numFmt formatCode="0.00%" sourceLinked="0"/>
            <c:showLegendKey val="0"/>
            <c:showVal val="0"/>
            <c:showCatName val="1"/>
            <c:showSerName val="0"/>
            <c:showPercent val="1"/>
            <c:showBubbleSize val="0"/>
            <c:showLeaderLines val="1"/>
          </c:dLbls>
          <c:cat>
            <c:strRef>
              <c:f>(Rapport!$C$27:$C$28,Rapport!$C$30:$C$32)</c:f>
              <c:strCache>
                <c:ptCount val="5"/>
                <c:pt idx="0">
                  <c:v>Mazout</c:v>
                </c:pt>
                <c:pt idx="1">
                  <c:v>Gaz  natruel</c:v>
                </c:pt>
                <c:pt idx="2">
                  <c:v>Electrictié chauffage</c:v>
                </c:pt>
                <c:pt idx="3">
                  <c:v>Electricité climatisation</c:v>
                </c:pt>
                <c:pt idx="4">
                  <c:v>Electircité reste</c:v>
                </c:pt>
              </c:strCache>
            </c:strRef>
          </c:cat>
          <c:val>
            <c:numRef>
              <c:f>(Rapport!$E$27:$E$28,Rapport!$E$30:$E$32)</c:f>
              <c:numCache>
                <c:formatCode>0.0</c:formatCode>
                <c:ptCount val="5"/>
                <c:pt idx="0">
                  <c:v>0.0</c:v>
                </c:pt>
                <c:pt idx="1">
                  <c:v>0.0</c:v>
                </c:pt>
                <c:pt idx="2">
                  <c:v>0.0</c:v>
                </c:pt>
                <c:pt idx="3">
                  <c:v>0.0</c:v>
                </c:pt>
                <c:pt idx="4">
                  <c:v>0.0</c:v>
                </c:pt>
              </c:numCache>
            </c:numRef>
          </c:val>
        </c:ser>
        <c:dLbls>
          <c:showLegendKey val="0"/>
          <c:showVal val="0"/>
          <c:showCatName val="0"/>
          <c:showSerName val="0"/>
          <c:showPercent val="0"/>
          <c:showBubbleSize val="0"/>
          <c:showLeaderLines val="1"/>
        </c:dLbls>
        <c:gapWidth val="150"/>
        <c:splitType val="pos"/>
        <c:splitPos val="3.0"/>
        <c:secondPieSize val="75"/>
        <c:serLines/>
      </c:ofPieChart>
    </c:plotArea>
    <c:plotVisOnly val="1"/>
    <c:dispBlanksAs val="gap"/>
    <c:showDLblsOverMax val="0"/>
  </c:chart>
  <c:printSettings>
    <c:headerFooter/>
    <c:pageMargins b="1.0" l="0.75" r="0.75" t="1.0" header="0.5" footer="0.5"/>
    <c:pageSetup/>
  </c:printSettings>
</c:chartSpace>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fmlaLink="$C$65" lockText="1" noThreeD="1"/>
</file>

<file path=xl/ctrlProps/ctrlProp11.xml><?xml version="1.0" encoding="utf-8"?>
<formControlPr xmlns="http://schemas.microsoft.com/office/spreadsheetml/2009/9/main" objectType="Radio" firstButton="1" fmlaLink="$G$16"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G$11"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G$16"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C$19" noThreeD="1"/>
</file>

<file path=xl/ctrlProps/ctrlProp7.xml><?xml version="1.0" encoding="utf-8"?>
<formControlPr xmlns="http://schemas.microsoft.com/office/spreadsheetml/2009/9/main" objectType="CheckBox" fmlaLink="$D$19" lockText="1" noThreeD="1"/>
</file>

<file path=xl/ctrlProps/ctrlProp8.xml><?xml version="1.0" encoding="utf-8"?>
<formControlPr xmlns="http://schemas.microsoft.com/office/spreadsheetml/2009/9/main" objectType="CheckBox" fmlaLink="$E$19" lockText="1" noThreeD="1"/>
</file>

<file path=xl/ctrlProps/ctrlProp9.xml><?xml version="1.0" encoding="utf-8"?>
<formControlPr xmlns="http://schemas.microsoft.com/office/spreadsheetml/2009/9/main" objectType="CheckBox" fmlaLink="$C$64"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4" Type="http://schemas.openxmlformats.org/officeDocument/2006/relationships/image" Target="../media/image6.png"/><Relationship Id="rId5" Type="http://schemas.openxmlformats.org/officeDocument/2006/relationships/image" Target="../media/image7.png"/><Relationship Id="rId6" Type="http://schemas.openxmlformats.org/officeDocument/2006/relationships/image" Target="../media/image8.png"/><Relationship Id="rId7" Type="http://schemas.openxmlformats.org/officeDocument/2006/relationships/image" Target="../media/image9.png"/><Relationship Id="rId8" Type="http://schemas.openxmlformats.org/officeDocument/2006/relationships/image" Target="../media/image10.png"/><Relationship Id="rId9" Type="http://schemas.openxmlformats.org/officeDocument/2006/relationships/image" Target="../media/image11.png"/><Relationship Id="rId10" Type="http://schemas.openxmlformats.org/officeDocument/2006/relationships/image" Target="../media/image12.png"/><Relationship Id="rId11" Type="http://schemas.openxmlformats.org/officeDocument/2006/relationships/image" Target="../media/image13.png"/><Relationship Id="rId1" Type="http://schemas.openxmlformats.org/officeDocument/2006/relationships/image" Target="../media/image3.png"/><Relationship Id="rId2"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4.jpeg"/><Relationship Id="rId2" Type="http://schemas.openxmlformats.org/officeDocument/2006/relationships/image" Target="../media/image1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419100</xdr:colOff>
          <xdr:row>27</xdr:row>
          <xdr:rowOff>50800</xdr:rowOff>
        </xdr:from>
        <xdr:to>
          <xdr:col>5</xdr:col>
          <xdr:colOff>812800</xdr:colOff>
          <xdr:row>27</xdr:row>
          <xdr:rowOff>266700</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63500</xdr:rowOff>
        </xdr:from>
        <xdr:to>
          <xdr:col>6</xdr:col>
          <xdr:colOff>812800</xdr:colOff>
          <xdr:row>27</xdr:row>
          <xdr:rowOff>279400</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28</xdr:row>
          <xdr:rowOff>152400</xdr:rowOff>
        </xdr:from>
        <xdr:to>
          <xdr:col>5</xdr:col>
          <xdr:colOff>812800</xdr:colOff>
          <xdr:row>28</xdr:row>
          <xdr:rowOff>368300</xdr:rowOff>
        </xdr:to>
        <xdr:sp macro="" textlink="">
          <xdr:nvSpPr>
            <xdr:cNvPr id="14339" name="Option Button 3" hidden="1">
              <a:extLst>
                <a:ext uri="{63B3BB69-23CF-44E3-9099-C40C66FF867C}">
                  <a14:compatExt spid="_x0000_s143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431800</xdr:colOff>
          <xdr:row>28</xdr:row>
          <xdr:rowOff>165100</xdr:rowOff>
        </xdr:from>
        <xdr:to>
          <xdr:col>6</xdr:col>
          <xdr:colOff>825500</xdr:colOff>
          <xdr:row>28</xdr:row>
          <xdr:rowOff>381000</xdr:rowOff>
        </xdr:to>
        <xdr:sp macro="" textlink="">
          <xdr:nvSpPr>
            <xdr:cNvPr id="14340" name="Option Button 4" hidden="1">
              <a:extLst>
                <a:ext uri="{63B3BB69-23CF-44E3-9099-C40C66FF867C}">
                  <a14:compatExt spid="_x0000_s143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12700</xdr:rowOff>
        </xdr:from>
        <xdr:to>
          <xdr:col>7</xdr:col>
          <xdr:colOff>0</xdr:colOff>
          <xdr:row>29</xdr:row>
          <xdr:rowOff>12700</xdr:rowOff>
        </xdr:to>
        <xdr:sp macro="" textlink="">
          <xdr:nvSpPr>
            <xdr:cNvPr id="14341" name="Group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330200</xdr:colOff>
          <xdr:row>18</xdr:row>
          <xdr:rowOff>0</xdr:rowOff>
        </xdr:from>
        <xdr:to>
          <xdr:col>2</xdr:col>
          <xdr:colOff>660400</xdr:colOff>
          <xdr:row>19</xdr:row>
          <xdr:rowOff>12700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18</xdr:row>
          <xdr:rowOff>0</xdr:rowOff>
        </xdr:from>
        <xdr:to>
          <xdr:col>3</xdr:col>
          <xdr:colOff>622300</xdr:colOff>
          <xdr:row>19</xdr:row>
          <xdr:rowOff>12700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0</xdr:rowOff>
        </xdr:from>
        <xdr:to>
          <xdr:col>4</xdr:col>
          <xdr:colOff>584200</xdr:colOff>
          <xdr:row>19</xdr:row>
          <xdr:rowOff>12700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63</xdr:row>
          <xdr:rowOff>12700</xdr:rowOff>
        </xdr:from>
        <xdr:to>
          <xdr:col>2</xdr:col>
          <xdr:colOff>762000</xdr:colOff>
          <xdr:row>63</xdr:row>
          <xdr:rowOff>228600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64</xdr:row>
          <xdr:rowOff>114300</xdr:rowOff>
        </xdr:from>
        <xdr:to>
          <xdr:col>2</xdr:col>
          <xdr:colOff>762000</xdr:colOff>
          <xdr:row>64</xdr:row>
          <xdr:rowOff>330200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12</xdr:row>
      <xdr:rowOff>38099</xdr:rowOff>
    </xdr:from>
    <xdr:to>
      <xdr:col>9</xdr:col>
      <xdr:colOff>0</xdr:colOff>
      <xdr:row>33</xdr:row>
      <xdr:rowOff>122524</xdr:rowOff>
    </xdr:to>
    <xdr:pic>
      <xdr:nvPicPr>
        <xdr:cNvPr id="2" name="Image 1"/>
        <xdr:cNvPicPr>
          <a:picLocks noChangeAspect="1"/>
        </xdr:cNvPicPr>
      </xdr:nvPicPr>
      <xdr:blipFill>
        <a:blip xmlns:r="http://schemas.openxmlformats.org/officeDocument/2006/relationships" r:embed="rId1"/>
        <a:stretch>
          <a:fillRect/>
        </a:stretch>
      </xdr:blipFill>
      <xdr:spPr>
        <a:xfrm>
          <a:off x="1054100" y="2374899"/>
          <a:ext cx="6375400" cy="4084925"/>
        </a:xfrm>
        <a:prstGeom prst="rect">
          <a:avLst/>
        </a:prstGeom>
      </xdr:spPr>
    </xdr:pic>
    <xdr:clientData/>
  </xdr:twoCellAnchor>
  <xdr:twoCellAnchor>
    <xdr:from>
      <xdr:col>5</xdr:col>
      <xdr:colOff>660400</xdr:colOff>
      <xdr:row>31</xdr:row>
      <xdr:rowOff>165100</xdr:rowOff>
    </xdr:from>
    <xdr:to>
      <xdr:col>6</xdr:col>
      <xdr:colOff>88900</xdr:colOff>
      <xdr:row>33</xdr:row>
      <xdr:rowOff>63500</xdr:rowOff>
    </xdr:to>
    <xdr:sp macro="" textlink="">
      <xdr:nvSpPr>
        <xdr:cNvPr id="3" name="ZoneTexte 2"/>
        <xdr:cNvSpPr txBox="1"/>
      </xdr:nvSpPr>
      <xdr:spPr>
        <a:xfrm>
          <a:off x="4787900" y="6121400"/>
          <a:ext cx="2540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1</a:t>
          </a:r>
        </a:p>
      </xdr:txBody>
    </xdr:sp>
    <xdr:clientData/>
  </xdr:twoCellAnchor>
  <xdr:twoCellAnchor>
    <xdr:from>
      <xdr:col>1</xdr:col>
      <xdr:colOff>241300</xdr:colOff>
      <xdr:row>33</xdr:row>
      <xdr:rowOff>25400</xdr:rowOff>
    </xdr:from>
    <xdr:to>
      <xdr:col>5</xdr:col>
      <xdr:colOff>355600</xdr:colOff>
      <xdr:row>34</xdr:row>
      <xdr:rowOff>152400</xdr:rowOff>
    </xdr:to>
    <xdr:sp macro="" textlink="">
      <xdr:nvSpPr>
        <xdr:cNvPr id="4" name="ZoneTexte 3"/>
        <xdr:cNvSpPr txBox="1"/>
      </xdr:nvSpPr>
      <xdr:spPr>
        <a:xfrm>
          <a:off x="1066800" y="6362700"/>
          <a:ext cx="34163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1: premier tableau à remplir par l'utilisateur</a:t>
          </a:r>
        </a:p>
        <a:p>
          <a:endParaRPr lang="fr-FR" sz="1100"/>
        </a:p>
      </xdr:txBody>
    </xdr:sp>
    <xdr:clientData/>
  </xdr:twoCellAnchor>
  <xdr:twoCellAnchor editAs="oneCell">
    <xdr:from>
      <xdr:col>0</xdr:col>
      <xdr:colOff>12700</xdr:colOff>
      <xdr:row>58</xdr:row>
      <xdr:rowOff>152400</xdr:rowOff>
    </xdr:from>
    <xdr:to>
      <xdr:col>14</xdr:col>
      <xdr:colOff>214</xdr:colOff>
      <xdr:row>63</xdr:row>
      <xdr:rowOff>12700</xdr:rowOff>
    </xdr:to>
    <xdr:pic>
      <xdr:nvPicPr>
        <xdr:cNvPr id="5" name="Image 4"/>
        <xdr:cNvPicPr>
          <a:picLocks noChangeAspect="1"/>
        </xdr:cNvPicPr>
      </xdr:nvPicPr>
      <xdr:blipFill rotWithShape="1">
        <a:blip xmlns:r="http://schemas.openxmlformats.org/officeDocument/2006/relationships" r:embed="rId2"/>
        <a:srcRect b="9231"/>
        <a:stretch/>
      </xdr:blipFill>
      <xdr:spPr>
        <a:xfrm>
          <a:off x="12700" y="11290300"/>
          <a:ext cx="11544514" cy="812800"/>
        </a:xfrm>
        <a:prstGeom prst="rect">
          <a:avLst/>
        </a:prstGeom>
      </xdr:spPr>
    </xdr:pic>
    <xdr:clientData/>
  </xdr:twoCellAnchor>
  <xdr:twoCellAnchor>
    <xdr:from>
      <xdr:col>0</xdr:col>
      <xdr:colOff>114300</xdr:colOff>
      <xdr:row>63</xdr:row>
      <xdr:rowOff>25400</xdr:rowOff>
    </xdr:from>
    <xdr:to>
      <xdr:col>4</xdr:col>
      <xdr:colOff>228600</xdr:colOff>
      <xdr:row>64</xdr:row>
      <xdr:rowOff>152400</xdr:rowOff>
    </xdr:to>
    <xdr:sp macro="" textlink="">
      <xdr:nvSpPr>
        <xdr:cNvPr id="6" name="ZoneTexte 5"/>
        <xdr:cNvSpPr txBox="1"/>
      </xdr:nvSpPr>
      <xdr:spPr>
        <a:xfrm>
          <a:off x="114300" y="12115800"/>
          <a:ext cx="34163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2: deuxième tableau à remplir par l'utilisateur</a:t>
          </a:r>
        </a:p>
        <a:p>
          <a:endParaRPr lang="fr-FR" sz="1100"/>
        </a:p>
      </xdr:txBody>
    </xdr:sp>
    <xdr:clientData/>
  </xdr:twoCellAnchor>
  <xdr:twoCellAnchor editAs="oneCell">
    <xdr:from>
      <xdr:col>10</xdr:col>
      <xdr:colOff>25400</xdr:colOff>
      <xdr:row>74</xdr:row>
      <xdr:rowOff>50800</xdr:rowOff>
    </xdr:from>
    <xdr:to>
      <xdr:col>27</xdr:col>
      <xdr:colOff>546100</xdr:colOff>
      <xdr:row>85</xdr:row>
      <xdr:rowOff>139700</xdr:rowOff>
    </xdr:to>
    <xdr:pic>
      <xdr:nvPicPr>
        <xdr:cNvPr id="8" name="Image 7"/>
        <xdr:cNvPicPr>
          <a:picLocks noChangeAspect="1"/>
        </xdr:cNvPicPr>
      </xdr:nvPicPr>
      <xdr:blipFill>
        <a:blip xmlns:r="http://schemas.openxmlformats.org/officeDocument/2006/relationships" r:embed="rId3"/>
        <a:stretch>
          <a:fillRect/>
        </a:stretch>
      </xdr:blipFill>
      <xdr:spPr>
        <a:xfrm>
          <a:off x="8280400" y="14503400"/>
          <a:ext cx="14554200" cy="2184400"/>
        </a:xfrm>
        <a:prstGeom prst="rect">
          <a:avLst/>
        </a:prstGeom>
      </xdr:spPr>
    </xdr:pic>
    <xdr:clientData/>
  </xdr:twoCellAnchor>
  <xdr:twoCellAnchor>
    <xdr:from>
      <xdr:col>10</xdr:col>
      <xdr:colOff>25400</xdr:colOff>
      <xdr:row>85</xdr:row>
      <xdr:rowOff>63500</xdr:rowOff>
    </xdr:from>
    <xdr:to>
      <xdr:col>14</xdr:col>
      <xdr:colOff>139700</xdr:colOff>
      <xdr:row>87</xdr:row>
      <xdr:rowOff>0</xdr:rowOff>
    </xdr:to>
    <xdr:sp macro="" textlink="">
      <xdr:nvSpPr>
        <xdr:cNvPr id="9" name="ZoneTexte 8"/>
        <xdr:cNvSpPr txBox="1"/>
      </xdr:nvSpPr>
      <xdr:spPr>
        <a:xfrm>
          <a:off x="8280400" y="16611600"/>
          <a:ext cx="34163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3: Résultats</a:t>
          </a:r>
          <a:r>
            <a:rPr lang="fr-FR" sz="1100" baseline="0"/>
            <a:t> des calculs 1</a:t>
          </a:r>
          <a:endParaRPr lang="fr-FR" sz="1100"/>
        </a:p>
        <a:p>
          <a:endParaRPr lang="fr-FR" sz="1100"/>
        </a:p>
      </xdr:txBody>
    </xdr:sp>
    <xdr:clientData/>
  </xdr:twoCellAnchor>
  <xdr:twoCellAnchor editAs="oneCell">
    <xdr:from>
      <xdr:col>10</xdr:col>
      <xdr:colOff>63500</xdr:colOff>
      <xdr:row>88</xdr:row>
      <xdr:rowOff>25400</xdr:rowOff>
    </xdr:from>
    <xdr:to>
      <xdr:col>26</xdr:col>
      <xdr:colOff>558800</xdr:colOff>
      <xdr:row>96</xdr:row>
      <xdr:rowOff>0</xdr:rowOff>
    </xdr:to>
    <xdr:pic>
      <xdr:nvPicPr>
        <xdr:cNvPr id="10" name="Image 9"/>
        <xdr:cNvPicPr>
          <a:picLocks noChangeAspect="1"/>
        </xdr:cNvPicPr>
      </xdr:nvPicPr>
      <xdr:blipFill>
        <a:blip xmlns:r="http://schemas.openxmlformats.org/officeDocument/2006/relationships" r:embed="rId4"/>
        <a:stretch>
          <a:fillRect/>
        </a:stretch>
      </xdr:blipFill>
      <xdr:spPr>
        <a:xfrm>
          <a:off x="8318500" y="17145000"/>
          <a:ext cx="13703300" cy="1498600"/>
        </a:xfrm>
        <a:prstGeom prst="rect">
          <a:avLst/>
        </a:prstGeom>
      </xdr:spPr>
    </xdr:pic>
    <xdr:clientData/>
  </xdr:twoCellAnchor>
  <xdr:twoCellAnchor>
    <xdr:from>
      <xdr:col>10</xdr:col>
      <xdr:colOff>63500</xdr:colOff>
      <xdr:row>96</xdr:row>
      <xdr:rowOff>25400</xdr:rowOff>
    </xdr:from>
    <xdr:to>
      <xdr:col>14</xdr:col>
      <xdr:colOff>177800</xdr:colOff>
      <xdr:row>97</xdr:row>
      <xdr:rowOff>152400</xdr:rowOff>
    </xdr:to>
    <xdr:sp macro="" textlink="">
      <xdr:nvSpPr>
        <xdr:cNvPr id="12" name="ZoneTexte 11"/>
        <xdr:cNvSpPr txBox="1"/>
      </xdr:nvSpPr>
      <xdr:spPr>
        <a:xfrm>
          <a:off x="8318500" y="18681700"/>
          <a:ext cx="34163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4: Résultats</a:t>
          </a:r>
          <a:r>
            <a:rPr lang="fr-FR" sz="1100" baseline="0"/>
            <a:t> des calculs 2</a:t>
          </a:r>
          <a:endParaRPr lang="fr-FR" sz="1100"/>
        </a:p>
        <a:p>
          <a:endParaRPr lang="fr-FR" sz="1100"/>
        </a:p>
      </xdr:txBody>
    </xdr:sp>
    <xdr:clientData/>
  </xdr:twoCellAnchor>
  <xdr:twoCellAnchor editAs="oneCell">
    <xdr:from>
      <xdr:col>10</xdr:col>
      <xdr:colOff>12700</xdr:colOff>
      <xdr:row>98</xdr:row>
      <xdr:rowOff>127000</xdr:rowOff>
    </xdr:from>
    <xdr:to>
      <xdr:col>16</xdr:col>
      <xdr:colOff>749300</xdr:colOff>
      <xdr:row>103</xdr:row>
      <xdr:rowOff>165100</xdr:rowOff>
    </xdr:to>
    <xdr:pic>
      <xdr:nvPicPr>
        <xdr:cNvPr id="13" name="Image 12"/>
        <xdr:cNvPicPr>
          <a:picLocks noChangeAspect="1"/>
        </xdr:cNvPicPr>
      </xdr:nvPicPr>
      <xdr:blipFill>
        <a:blip xmlns:r="http://schemas.openxmlformats.org/officeDocument/2006/relationships" r:embed="rId5"/>
        <a:stretch>
          <a:fillRect/>
        </a:stretch>
      </xdr:blipFill>
      <xdr:spPr>
        <a:xfrm>
          <a:off x="8267700" y="19151600"/>
          <a:ext cx="5689600" cy="990600"/>
        </a:xfrm>
        <a:prstGeom prst="rect">
          <a:avLst/>
        </a:prstGeom>
      </xdr:spPr>
    </xdr:pic>
    <xdr:clientData/>
  </xdr:twoCellAnchor>
  <xdr:twoCellAnchor>
    <xdr:from>
      <xdr:col>10</xdr:col>
      <xdr:colOff>25400</xdr:colOff>
      <xdr:row>103</xdr:row>
      <xdr:rowOff>127000</xdr:rowOff>
    </xdr:from>
    <xdr:to>
      <xdr:col>14</xdr:col>
      <xdr:colOff>469900</xdr:colOff>
      <xdr:row>105</xdr:row>
      <xdr:rowOff>63500</xdr:rowOff>
    </xdr:to>
    <xdr:sp macro="" textlink="">
      <xdr:nvSpPr>
        <xdr:cNvPr id="14" name="ZoneTexte 13"/>
        <xdr:cNvSpPr txBox="1"/>
      </xdr:nvSpPr>
      <xdr:spPr>
        <a:xfrm>
          <a:off x="8280400" y="20104100"/>
          <a:ext cx="37465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5: Possibilité d'économiser</a:t>
          </a:r>
          <a:r>
            <a:rPr lang="fr-FR" sz="1100" baseline="0"/>
            <a:t> aussi la nuit et le week-end</a:t>
          </a:r>
          <a:endParaRPr lang="fr-FR" sz="1100"/>
        </a:p>
        <a:p>
          <a:endParaRPr lang="fr-FR" sz="1100"/>
        </a:p>
      </xdr:txBody>
    </xdr:sp>
    <xdr:clientData/>
  </xdr:twoCellAnchor>
  <xdr:twoCellAnchor editAs="oneCell">
    <xdr:from>
      <xdr:col>0</xdr:col>
      <xdr:colOff>88900</xdr:colOff>
      <xdr:row>106</xdr:row>
      <xdr:rowOff>165100</xdr:rowOff>
    </xdr:from>
    <xdr:to>
      <xdr:col>15</xdr:col>
      <xdr:colOff>508000</xdr:colOff>
      <xdr:row>121</xdr:row>
      <xdr:rowOff>88900</xdr:rowOff>
    </xdr:to>
    <xdr:pic>
      <xdr:nvPicPr>
        <xdr:cNvPr id="15" name="Image 14"/>
        <xdr:cNvPicPr>
          <a:picLocks noChangeAspect="1"/>
        </xdr:cNvPicPr>
      </xdr:nvPicPr>
      <xdr:blipFill>
        <a:blip xmlns:r="http://schemas.openxmlformats.org/officeDocument/2006/relationships" r:embed="rId6"/>
        <a:stretch>
          <a:fillRect/>
        </a:stretch>
      </xdr:blipFill>
      <xdr:spPr>
        <a:xfrm>
          <a:off x="88900" y="20713700"/>
          <a:ext cx="12801600" cy="2781300"/>
        </a:xfrm>
        <a:prstGeom prst="rect">
          <a:avLst/>
        </a:prstGeom>
      </xdr:spPr>
    </xdr:pic>
    <xdr:clientData/>
  </xdr:twoCellAnchor>
  <xdr:twoCellAnchor>
    <xdr:from>
      <xdr:col>0</xdr:col>
      <xdr:colOff>165100</xdr:colOff>
      <xdr:row>121</xdr:row>
      <xdr:rowOff>101600</xdr:rowOff>
    </xdr:from>
    <xdr:to>
      <xdr:col>5</xdr:col>
      <xdr:colOff>266700</xdr:colOff>
      <xdr:row>123</xdr:row>
      <xdr:rowOff>38100</xdr:rowOff>
    </xdr:to>
    <xdr:sp macro="" textlink="">
      <xdr:nvSpPr>
        <xdr:cNvPr id="16" name="ZoneTexte 15"/>
        <xdr:cNvSpPr txBox="1"/>
      </xdr:nvSpPr>
      <xdr:spPr>
        <a:xfrm>
          <a:off x="165100" y="23507700"/>
          <a:ext cx="4229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6: Calcul de l'économie durant la nuit et les jours non travaillés</a:t>
          </a:r>
        </a:p>
      </xdr:txBody>
    </xdr:sp>
    <xdr:clientData/>
  </xdr:twoCellAnchor>
  <xdr:twoCellAnchor editAs="oneCell">
    <xdr:from>
      <xdr:col>0</xdr:col>
      <xdr:colOff>12700</xdr:colOff>
      <xdr:row>134</xdr:row>
      <xdr:rowOff>114300</xdr:rowOff>
    </xdr:from>
    <xdr:to>
      <xdr:col>14</xdr:col>
      <xdr:colOff>457200</xdr:colOff>
      <xdr:row>146</xdr:row>
      <xdr:rowOff>38100</xdr:rowOff>
    </xdr:to>
    <xdr:pic>
      <xdr:nvPicPr>
        <xdr:cNvPr id="17" name="Image 16"/>
        <xdr:cNvPicPr>
          <a:picLocks noChangeAspect="1"/>
        </xdr:cNvPicPr>
      </xdr:nvPicPr>
      <xdr:blipFill>
        <a:blip xmlns:r="http://schemas.openxmlformats.org/officeDocument/2006/relationships" r:embed="rId7"/>
        <a:stretch>
          <a:fillRect/>
        </a:stretch>
      </xdr:blipFill>
      <xdr:spPr>
        <a:xfrm>
          <a:off x="12700" y="26035000"/>
          <a:ext cx="12001500" cy="2222500"/>
        </a:xfrm>
        <a:prstGeom prst="rect">
          <a:avLst/>
        </a:prstGeom>
      </xdr:spPr>
    </xdr:pic>
    <xdr:clientData/>
  </xdr:twoCellAnchor>
  <xdr:twoCellAnchor>
    <xdr:from>
      <xdr:col>0</xdr:col>
      <xdr:colOff>25400</xdr:colOff>
      <xdr:row>146</xdr:row>
      <xdr:rowOff>12700</xdr:rowOff>
    </xdr:from>
    <xdr:to>
      <xdr:col>1</xdr:col>
      <xdr:colOff>508000</xdr:colOff>
      <xdr:row>147</xdr:row>
      <xdr:rowOff>139700</xdr:rowOff>
    </xdr:to>
    <xdr:sp macro="" textlink="">
      <xdr:nvSpPr>
        <xdr:cNvPr id="18" name="ZoneTexte 17"/>
        <xdr:cNvSpPr txBox="1"/>
      </xdr:nvSpPr>
      <xdr:spPr>
        <a:xfrm>
          <a:off x="25400" y="28232100"/>
          <a:ext cx="1308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7: Résultats</a:t>
          </a:r>
        </a:p>
      </xdr:txBody>
    </xdr:sp>
    <xdr:clientData/>
  </xdr:twoCellAnchor>
  <xdr:twoCellAnchor editAs="oneCell">
    <xdr:from>
      <xdr:col>4</xdr:col>
      <xdr:colOff>546100</xdr:colOff>
      <xdr:row>159</xdr:row>
      <xdr:rowOff>152400</xdr:rowOff>
    </xdr:from>
    <xdr:to>
      <xdr:col>8</xdr:col>
      <xdr:colOff>330200</xdr:colOff>
      <xdr:row>180</xdr:row>
      <xdr:rowOff>127000</xdr:rowOff>
    </xdr:to>
    <xdr:pic>
      <xdr:nvPicPr>
        <xdr:cNvPr id="21" name="Image 20"/>
        <xdr:cNvPicPr>
          <a:picLocks noChangeAspect="1"/>
        </xdr:cNvPicPr>
      </xdr:nvPicPr>
      <xdr:blipFill>
        <a:blip xmlns:r="http://schemas.openxmlformats.org/officeDocument/2006/relationships" r:embed="rId8"/>
        <a:stretch>
          <a:fillRect/>
        </a:stretch>
      </xdr:blipFill>
      <xdr:spPr>
        <a:xfrm>
          <a:off x="3848100" y="31127700"/>
          <a:ext cx="3086100" cy="3975100"/>
        </a:xfrm>
        <a:prstGeom prst="rect">
          <a:avLst/>
        </a:prstGeom>
      </xdr:spPr>
    </xdr:pic>
    <xdr:clientData/>
  </xdr:twoCellAnchor>
  <xdr:twoCellAnchor editAs="oneCell">
    <xdr:from>
      <xdr:col>8</xdr:col>
      <xdr:colOff>685800</xdr:colOff>
      <xdr:row>159</xdr:row>
      <xdr:rowOff>127000</xdr:rowOff>
    </xdr:from>
    <xdr:to>
      <xdr:col>11</xdr:col>
      <xdr:colOff>533400</xdr:colOff>
      <xdr:row>181</xdr:row>
      <xdr:rowOff>12700</xdr:rowOff>
    </xdr:to>
    <xdr:pic>
      <xdr:nvPicPr>
        <xdr:cNvPr id="22" name="Image 21"/>
        <xdr:cNvPicPr>
          <a:picLocks noChangeAspect="1"/>
        </xdr:cNvPicPr>
      </xdr:nvPicPr>
      <xdr:blipFill>
        <a:blip xmlns:r="http://schemas.openxmlformats.org/officeDocument/2006/relationships" r:embed="rId9"/>
        <a:stretch>
          <a:fillRect/>
        </a:stretch>
      </xdr:blipFill>
      <xdr:spPr>
        <a:xfrm>
          <a:off x="7289800" y="31102300"/>
          <a:ext cx="2324100" cy="4076700"/>
        </a:xfrm>
        <a:prstGeom prst="rect">
          <a:avLst/>
        </a:prstGeom>
      </xdr:spPr>
    </xdr:pic>
    <xdr:clientData/>
  </xdr:twoCellAnchor>
  <xdr:twoCellAnchor>
    <xdr:from>
      <xdr:col>0</xdr:col>
      <xdr:colOff>241300</xdr:colOff>
      <xdr:row>157</xdr:row>
      <xdr:rowOff>88900</xdr:rowOff>
    </xdr:from>
    <xdr:to>
      <xdr:col>1</xdr:col>
      <xdr:colOff>723900</xdr:colOff>
      <xdr:row>159</xdr:row>
      <xdr:rowOff>25400</xdr:rowOff>
    </xdr:to>
    <xdr:sp macro="" textlink="">
      <xdr:nvSpPr>
        <xdr:cNvPr id="23" name="ZoneTexte 22"/>
        <xdr:cNvSpPr txBox="1"/>
      </xdr:nvSpPr>
      <xdr:spPr>
        <a:xfrm>
          <a:off x="241300" y="30683200"/>
          <a:ext cx="13081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8: valeur G</a:t>
          </a:r>
        </a:p>
      </xdr:txBody>
    </xdr:sp>
    <xdr:clientData/>
  </xdr:twoCellAnchor>
  <xdr:twoCellAnchor>
    <xdr:from>
      <xdr:col>4</xdr:col>
      <xdr:colOff>609600</xdr:colOff>
      <xdr:row>157</xdr:row>
      <xdr:rowOff>101600</xdr:rowOff>
    </xdr:from>
    <xdr:to>
      <xdr:col>8</xdr:col>
      <xdr:colOff>279400</xdr:colOff>
      <xdr:row>159</xdr:row>
      <xdr:rowOff>38100</xdr:rowOff>
    </xdr:to>
    <xdr:sp macro="" textlink="">
      <xdr:nvSpPr>
        <xdr:cNvPr id="24" name="ZoneTexte 23"/>
        <xdr:cNvSpPr txBox="1"/>
      </xdr:nvSpPr>
      <xdr:spPr>
        <a:xfrm>
          <a:off x="3911600" y="30695900"/>
          <a:ext cx="29718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9: consommation électrique théorique</a:t>
          </a:r>
        </a:p>
      </xdr:txBody>
    </xdr:sp>
    <xdr:clientData/>
  </xdr:twoCellAnchor>
  <xdr:twoCellAnchor>
    <xdr:from>
      <xdr:col>8</xdr:col>
      <xdr:colOff>673100</xdr:colOff>
      <xdr:row>157</xdr:row>
      <xdr:rowOff>76200</xdr:rowOff>
    </xdr:from>
    <xdr:to>
      <xdr:col>12</xdr:col>
      <xdr:colOff>431800</xdr:colOff>
      <xdr:row>159</xdr:row>
      <xdr:rowOff>12700</xdr:rowOff>
    </xdr:to>
    <xdr:sp macro="" textlink="">
      <xdr:nvSpPr>
        <xdr:cNvPr id="25" name="ZoneTexte 24"/>
        <xdr:cNvSpPr txBox="1"/>
      </xdr:nvSpPr>
      <xdr:spPr>
        <a:xfrm>
          <a:off x="7277100" y="30670500"/>
          <a:ext cx="30607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10: consommation théorique pour l'ECS</a:t>
          </a:r>
        </a:p>
      </xdr:txBody>
    </xdr:sp>
    <xdr:clientData/>
  </xdr:twoCellAnchor>
  <xdr:twoCellAnchor editAs="oneCell">
    <xdr:from>
      <xdr:col>0</xdr:col>
      <xdr:colOff>241300</xdr:colOff>
      <xdr:row>159</xdr:row>
      <xdr:rowOff>114300</xdr:rowOff>
    </xdr:from>
    <xdr:to>
      <xdr:col>4</xdr:col>
      <xdr:colOff>292100</xdr:colOff>
      <xdr:row>172</xdr:row>
      <xdr:rowOff>38100</xdr:rowOff>
    </xdr:to>
    <xdr:pic>
      <xdr:nvPicPr>
        <xdr:cNvPr id="26" name="Image 25"/>
        <xdr:cNvPicPr>
          <a:picLocks noChangeAspect="1"/>
        </xdr:cNvPicPr>
      </xdr:nvPicPr>
      <xdr:blipFill>
        <a:blip xmlns:r="http://schemas.openxmlformats.org/officeDocument/2006/relationships" r:embed="rId10"/>
        <a:stretch>
          <a:fillRect/>
        </a:stretch>
      </xdr:blipFill>
      <xdr:spPr>
        <a:xfrm>
          <a:off x="241300" y="31089600"/>
          <a:ext cx="3352800" cy="2400300"/>
        </a:xfrm>
        <a:prstGeom prst="rect">
          <a:avLst/>
        </a:prstGeom>
      </xdr:spPr>
    </xdr:pic>
    <xdr:clientData/>
  </xdr:twoCellAnchor>
  <xdr:twoCellAnchor editAs="oneCell">
    <xdr:from>
      <xdr:col>10</xdr:col>
      <xdr:colOff>228600</xdr:colOff>
      <xdr:row>184</xdr:row>
      <xdr:rowOff>101600</xdr:rowOff>
    </xdr:from>
    <xdr:to>
      <xdr:col>22</xdr:col>
      <xdr:colOff>520700</xdr:colOff>
      <xdr:row>196</xdr:row>
      <xdr:rowOff>165100</xdr:rowOff>
    </xdr:to>
    <xdr:pic>
      <xdr:nvPicPr>
        <xdr:cNvPr id="27" name="Image 26"/>
        <xdr:cNvPicPr>
          <a:picLocks noChangeAspect="1"/>
        </xdr:cNvPicPr>
      </xdr:nvPicPr>
      <xdr:blipFill>
        <a:blip xmlns:r="http://schemas.openxmlformats.org/officeDocument/2006/relationships" r:embed="rId11"/>
        <a:stretch>
          <a:fillRect/>
        </a:stretch>
      </xdr:blipFill>
      <xdr:spPr>
        <a:xfrm>
          <a:off x="8483600" y="35852100"/>
          <a:ext cx="10198100" cy="2362200"/>
        </a:xfrm>
        <a:prstGeom prst="rect">
          <a:avLst/>
        </a:prstGeom>
      </xdr:spPr>
    </xdr:pic>
    <xdr:clientData/>
  </xdr:twoCellAnchor>
  <xdr:twoCellAnchor>
    <xdr:from>
      <xdr:col>10</xdr:col>
      <xdr:colOff>190500</xdr:colOff>
      <xdr:row>196</xdr:row>
      <xdr:rowOff>177800</xdr:rowOff>
    </xdr:from>
    <xdr:to>
      <xdr:col>13</xdr:col>
      <xdr:colOff>774700</xdr:colOff>
      <xdr:row>198</xdr:row>
      <xdr:rowOff>114300</xdr:rowOff>
    </xdr:to>
    <xdr:sp macro="" textlink="">
      <xdr:nvSpPr>
        <xdr:cNvPr id="28" name="ZoneTexte 27"/>
        <xdr:cNvSpPr txBox="1"/>
      </xdr:nvSpPr>
      <xdr:spPr>
        <a:xfrm>
          <a:off x="8445500" y="38227000"/>
          <a:ext cx="306070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Figure 11: Table de conversion</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317500</xdr:colOff>
          <xdr:row>14</xdr:row>
          <xdr:rowOff>254000</xdr:rowOff>
        </xdr:from>
        <xdr:to>
          <xdr:col>4</xdr:col>
          <xdr:colOff>736600</xdr:colOff>
          <xdr:row>16</xdr:row>
          <xdr:rowOff>12700</xdr:rowOff>
        </xdr:to>
        <xdr:sp macro="" textlink="">
          <xdr:nvSpPr>
            <xdr:cNvPr id="3077" name="Option Butto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14</xdr:row>
          <xdr:rowOff>241300</xdr:rowOff>
        </xdr:from>
        <xdr:to>
          <xdr:col>5</xdr:col>
          <xdr:colOff>723900</xdr:colOff>
          <xdr:row>16</xdr:row>
          <xdr:rowOff>0</xdr:rowOff>
        </xdr:to>
        <xdr:sp macro="" textlink="">
          <xdr:nvSpPr>
            <xdr:cNvPr id="3078" name="Option Button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469900</xdr:colOff>
      <xdr:row>5</xdr:row>
      <xdr:rowOff>152400</xdr:rowOff>
    </xdr:from>
    <xdr:to>
      <xdr:col>19</xdr:col>
      <xdr:colOff>342900</xdr:colOff>
      <xdr:row>24</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482600</xdr:colOff>
      <xdr:row>25</xdr:row>
      <xdr:rowOff>114300</xdr:rowOff>
    </xdr:from>
    <xdr:to>
      <xdr:col>19</xdr:col>
      <xdr:colOff>393700</xdr:colOff>
      <xdr:row>46</xdr:row>
      <xdr:rowOff>63500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127000</xdr:colOff>
      <xdr:row>0</xdr:row>
      <xdr:rowOff>12700</xdr:rowOff>
    </xdr:from>
    <xdr:to>
      <xdr:col>13</xdr:col>
      <xdr:colOff>469900</xdr:colOff>
      <xdr:row>1</xdr:row>
      <xdr:rowOff>12700</xdr:rowOff>
    </xdr:to>
    <xdr:pic>
      <xdr:nvPicPr>
        <xdr:cNvPr id="2" name="Picture 5" descr="logo stat-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5200" y="12700"/>
          <a:ext cx="8255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254000</xdr:colOff>
          <xdr:row>9</xdr:row>
          <xdr:rowOff>101600</xdr:rowOff>
        </xdr:from>
        <xdr:to>
          <xdr:col>4</xdr:col>
          <xdr:colOff>698500</xdr:colOff>
          <xdr:row>11</xdr:row>
          <xdr:rowOff>114300</xdr:rowOff>
        </xdr:to>
        <xdr:sp macro="" textlink="">
          <xdr:nvSpPr>
            <xdr:cNvPr id="6147" name="Option Button 3" hidden="1">
              <a:extLst>
                <a:ext uri="{63B3BB69-23CF-44E3-9099-C40C66FF867C}">
                  <a14:compatExt spid="_x0000_s6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749300</xdr:colOff>
          <xdr:row>11</xdr:row>
          <xdr:rowOff>12700</xdr:rowOff>
        </xdr:to>
        <xdr:sp macro="" textlink="">
          <xdr:nvSpPr>
            <xdr:cNvPr id="6155" name="Group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14</xdr:row>
          <xdr:rowOff>304800</xdr:rowOff>
        </xdr:from>
        <xdr:to>
          <xdr:col>4</xdr:col>
          <xdr:colOff>635000</xdr:colOff>
          <xdr:row>15</xdr:row>
          <xdr:rowOff>444500</xdr:rowOff>
        </xdr:to>
        <xdr:sp macro="" textlink="">
          <xdr:nvSpPr>
            <xdr:cNvPr id="6156" name="Option Button 12" hidden="1">
              <a:extLst>
                <a:ext uri="{63B3BB69-23CF-44E3-9099-C40C66FF867C}">
                  <a14:compatExt spid="_x0000_s61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9</xdr:row>
          <xdr:rowOff>114300</xdr:rowOff>
        </xdr:from>
        <xdr:to>
          <xdr:col>5</xdr:col>
          <xdr:colOff>749300</xdr:colOff>
          <xdr:row>11</xdr:row>
          <xdr:rowOff>139700</xdr:rowOff>
        </xdr:to>
        <xdr:sp macro="" textlink="">
          <xdr:nvSpPr>
            <xdr:cNvPr id="6157" name="Option Button 13" hidden="1">
              <a:extLst>
                <a:ext uri="{63B3BB69-23CF-44E3-9099-C40C66FF867C}">
                  <a14:compatExt spid="_x0000_s61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14</xdr:row>
          <xdr:rowOff>0</xdr:rowOff>
        </xdr:from>
        <xdr:to>
          <xdr:col>5</xdr:col>
          <xdr:colOff>749300</xdr:colOff>
          <xdr:row>15</xdr:row>
          <xdr:rowOff>457200</xdr:rowOff>
        </xdr:to>
        <xdr:sp macro="" textlink="">
          <xdr:nvSpPr>
            <xdr:cNvPr id="6158" name="Group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15</xdr:row>
          <xdr:rowOff>101600</xdr:rowOff>
        </xdr:from>
        <xdr:to>
          <xdr:col>5</xdr:col>
          <xdr:colOff>635000</xdr:colOff>
          <xdr:row>15</xdr:row>
          <xdr:rowOff>317500</xdr:rowOff>
        </xdr:to>
        <xdr:sp macro="" textlink="">
          <xdr:nvSpPr>
            <xdr:cNvPr id="6161" name="Option Button 17" hidden="1">
              <a:extLst>
                <a:ext uri="{63B3BB69-23CF-44E3-9099-C40C66FF867C}">
                  <a14:compatExt spid="_x0000_s6161"/>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4" Type="http://schemas.openxmlformats.org/officeDocument/2006/relationships/ctrlProp" Target="../ctrlProps/ctrlProp13.xml"/><Relationship Id="rId5" Type="http://schemas.openxmlformats.org/officeDocument/2006/relationships/ctrlProp" Target="../ctrlProps/ctrlProp14.xml"/><Relationship Id="rId6" Type="http://schemas.openxmlformats.org/officeDocument/2006/relationships/ctrlProp" Target="../ctrlProps/ctrlProp15.xml"/><Relationship Id="rId7" Type="http://schemas.openxmlformats.org/officeDocument/2006/relationships/ctrlProp" Target="../ctrlProps/ctrlProp16.xml"/><Relationship Id="rId8" Type="http://schemas.openxmlformats.org/officeDocument/2006/relationships/ctrlProp" Target="../ctrlProps/ctrlProp17.xml"/><Relationship Id="rId9" Type="http://schemas.openxmlformats.org/officeDocument/2006/relationships/ctrlProp" Target="../ctrlProps/ctrlProp18.xml"/><Relationship Id="rId1" Type="http://schemas.openxmlformats.org/officeDocument/2006/relationships/drawing" Target="../drawings/drawing7.xml"/><Relationship Id="rId2"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4" Type="http://schemas.openxmlformats.org/officeDocument/2006/relationships/ctrlProp" Target="../ctrlProps/ctrlProp6.xml"/><Relationship Id="rId5" Type="http://schemas.openxmlformats.org/officeDocument/2006/relationships/ctrlProp" Target="../ctrlProps/ctrlProp7.xml"/><Relationship Id="rId6" Type="http://schemas.openxmlformats.org/officeDocument/2006/relationships/ctrlProp" Target="../ctrlProps/ctrlProp8.xml"/><Relationship Id="rId7" Type="http://schemas.openxmlformats.org/officeDocument/2006/relationships/ctrlProp" Target="../ctrlProps/ctrlProp9.xml"/><Relationship Id="rId8" Type="http://schemas.openxmlformats.org/officeDocument/2006/relationships/ctrlProp" Target="../ctrlProps/ctrlProp10.xml"/><Relationship Id="rId1" Type="http://schemas.openxmlformats.org/officeDocument/2006/relationships/drawing" Target="../drawings/drawing2.xml"/><Relationship Id="rId2"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4" Type="http://schemas.openxmlformats.org/officeDocument/2006/relationships/ctrlProp" Target="../ctrlProps/ctrlProp11.xml"/><Relationship Id="rId5" Type="http://schemas.openxmlformats.org/officeDocument/2006/relationships/ctrlProp" Target="../ctrlProps/ctrlProp12.xml"/><Relationship Id="rId1" Type="http://schemas.openxmlformats.org/officeDocument/2006/relationships/drawing" Target="../drawings/drawing4.xml"/><Relationship Id="rId2"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68"/>
  <sheetViews>
    <sheetView tabSelected="1" view="pageLayout" zoomScale="85" workbookViewId="0">
      <selection activeCell="F20" sqref="F20:G20"/>
    </sheetView>
  </sheetViews>
  <sheetFormatPr baseColWidth="10" defaultRowHeight="18" x14ac:dyDescent="0"/>
  <cols>
    <col min="1" max="1" width="2.6640625" style="4" customWidth="1"/>
    <col min="2" max="2" width="7" style="2" customWidth="1"/>
    <col min="3" max="3" width="28.1640625" style="1" customWidth="1"/>
    <col min="4" max="4" width="15.5" style="3" customWidth="1"/>
    <col min="5" max="5" width="13.1640625" style="7" customWidth="1"/>
    <col min="6" max="6" width="14.5" style="8" customWidth="1"/>
    <col min="7" max="7" width="15.5" style="8" customWidth="1"/>
    <col min="8" max="8" width="13.1640625" style="8" customWidth="1"/>
    <col min="9" max="9" width="14.5" style="8" customWidth="1"/>
    <col min="10" max="10" width="12.33203125" style="8" customWidth="1"/>
    <col min="11" max="11" width="12" style="8" customWidth="1"/>
    <col min="12" max="12" width="12.1640625" style="8" customWidth="1"/>
    <col min="13" max="14" width="10.83203125" style="8"/>
    <col min="15" max="15" width="20.6640625" style="8" customWidth="1"/>
    <col min="16" max="16" width="12.5" style="6" customWidth="1"/>
    <col min="17" max="17" width="6.33203125" customWidth="1"/>
    <col min="18" max="18" width="10.83203125" customWidth="1"/>
  </cols>
  <sheetData>
    <row r="1" spans="1:18" ht="18" customHeight="1">
      <c r="A1" s="1"/>
      <c r="B1" s="9"/>
      <c r="C1" s="8"/>
      <c r="D1" s="7"/>
      <c r="E1" s="8"/>
      <c r="H1" s="1"/>
      <c r="I1" s="7"/>
      <c r="P1" s="5"/>
    </row>
    <row r="2" spans="1:18" ht="16" customHeight="1">
      <c r="A2" s="1"/>
      <c r="B2" s="9"/>
      <c r="C2" s="8"/>
      <c r="D2" s="7"/>
      <c r="E2" s="8"/>
      <c r="H2" s="1"/>
      <c r="I2" s="7"/>
    </row>
    <row r="3" spans="1:18" ht="18" customHeight="1" thickBot="1">
      <c r="A3" s="1"/>
      <c r="B3" s="9"/>
      <c r="C3" s="8"/>
      <c r="D3" s="7"/>
      <c r="E3" s="8"/>
      <c r="H3" s="1"/>
      <c r="I3" s="7"/>
    </row>
    <row r="4" spans="1:18" ht="18" customHeight="1">
      <c r="A4" s="1"/>
      <c r="B4" s="9"/>
      <c r="C4" s="334" t="s">
        <v>316</v>
      </c>
      <c r="D4" s="335"/>
      <c r="E4" s="335"/>
      <c r="F4" s="335"/>
      <c r="G4" s="335"/>
      <c r="H4" s="335"/>
      <c r="I4" s="336"/>
    </row>
    <row r="5" spans="1:18" ht="20" customHeight="1">
      <c r="A5" s="1"/>
      <c r="B5" s="9"/>
      <c r="C5" s="337"/>
      <c r="D5" s="338"/>
      <c r="E5" s="338"/>
      <c r="F5" s="338"/>
      <c r="G5" s="338"/>
      <c r="H5" s="338"/>
      <c r="I5" s="339"/>
      <c r="Q5" s="8"/>
      <c r="R5" s="8"/>
    </row>
    <row r="6" spans="1:18" ht="18" customHeight="1">
      <c r="A6" s="1"/>
      <c r="B6" s="9"/>
      <c r="C6" s="337"/>
      <c r="D6" s="338"/>
      <c r="E6" s="338"/>
      <c r="F6" s="338"/>
      <c r="G6" s="338"/>
      <c r="H6" s="338"/>
      <c r="I6" s="339"/>
    </row>
    <row r="7" spans="1:18" ht="18" customHeight="1">
      <c r="A7" s="1"/>
      <c r="B7" s="9"/>
      <c r="C7" s="337"/>
      <c r="D7" s="338"/>
      <c r="E7" s="338"/>
      <c r="F7" s="338"/>
      <c r="G7" s="338"/>
      <c r="H7" s="338"/>
      <c r="I7" s="339"/>
    </row>
    <row r="8" spans="1:18" ht="18" customHeight="1">
      <c r="A8" s="1"/>
      <c r="B8" s="10"/>
      <c r="C8" s="337"/>
      <c r="D8" s="338"/>
      <c r="E8" s="338"/>
      <c r="F8" s="338"/>
      <c r="G8" s="338"/>
      <c r="H8" s="338"/>
      <c r="I8" s="339"/>
    </row>
    <row r="9" spans="1:18" ht="18" customHeight="1">
      <c r="A9" s="1"/>
      <c r="B9" s="9"/>
      <c r="C9" s="337"/>
      <c r="D9" s="338"/>
      <c r="E9" s="338"/>
      <c r="F9" s="338"/>
      <c r="G9" s="338"/>
      <c r="H9" s="338"/>
      <c r="I9" s="339"/>
    </row>
    <row r="10" spans="1:18" ht="18" customHeight="1" thickBot="1">
      <c r="A10" s="1"/>
      <c r="B10" s="9"/>
      <c r="C10" s="340"/>
      <c r="D10" s="341"/>
      <c r="E10" s="341"/>
      <c r="F10" s="341"/>
      <c r="G10" s="341"/>
      <c r="H10" s="341"/>
      <c r="I10" s="342"/>
    </row>
    <row r="11" spans="1:18" ht="18" customHeight="1" thickBot="1">
      <c r="A11" s="1"/>
      <c r="B11" s="9"/>
      <c r="C11" s="343"/>
      <c r="D11" s="344"/>
      <c r="E11" s="345"/>
      <c r="F11" s="87"/>
      <c r="G11" s="87"/>
      <c r="H11" s="87"/>
      <c r="I11" s="87"/>
      <c r="P11" s="1"/>
      <c r="Q11" s="8"/>
    </row>
    <row r="12" spans="1:18" ht="18" customHeight="1">
      <c r="A12" s="1"/>
      <c r="B12" s="9"/>
      <c r="C12" s="332" t="s">
        <v>291</v>
      </c>
      <c r="D12" s="333"/>
      <c r="E12" s="333"/>
      <c r="F12" s="333"/>
      <c r="G12" s="333"/>
      <c r="H12" s="333"/>
      <c r="I12" s="346"/>
      <c r="Q12" s="8"/>
    </row>
    <row r="13" spans="1:18" ht="18" customHeight="1" thickBot="1">
      <c r="A13" s="1"/>
      <c r="B13" s="10"/>
      <c r="C13" s="347"/>
      <c r="D13" s="348"/>
      <c r="E13" s="348"/>
      <c r="F13" s="348"/>
      <c r="G13" s="348"/>
      <c r="H13" s="348"/>
      <c r="I13" s="349"/>
      <c r="Q13" s="8"/>
    </row>
    <row r="14" spans="1:18" ht="18" customHeight="1" thickBot="1">
      <c r="A14" s="1"/>
      <c r="B14" s="9"/>
      <c r="C14" s="167"/>
      <c r="D14" s="167"/>
      <c r="E14" s="167"/>
      <c r="F14" s="167"/>
      <c r="G14" s="167"/>
      <c r="H14" s="167"/>
      <c r="I14" s="167"/>
    </row>
    <row r="15" spans="1:18" ht="18" customHeight="1">
      <c r="A15" s="1"/>
      <c r="B15" s="9"/>
      <c r="C15" s="192" t="s">
        <v>266</v>
      </c>
      <c r="D15" s="193"/>
      <c r="E15" s="193"/>
      <c r="F15" s="193"/>
      <c r="G15" s="193"/>
      <c r="H15" s="193"/>
      <c r="I15" s="194"/>
    </row>
    <row r="16" spans="1:18" ht="18" customHeight="1" thickBot="1">
      <c r="A16" s="1"/>
      <c r="B16" s="9"/>
      <c r="C16" s="195"/>
      <c r="D16" s="196"/>
      <c r="E16" s="196"/>
      <c r="F16" s="196"/>
      <c r="G16" s="196"/>
      <c r="H16" s="196"/>
      <c r="I16" s="197"/>
    </row>
    <row r="17" spans="1:20" ht="18" customHeight="1">
      <c r="A17" s="1"/>
      <c r="B17" s="9"/>
      <c r="C17" s="2"/>
      <c r="D17" s="1"/>
    </row>
    <row r="18" spans="1:20" ht="18" customHeight="1" thickBot="1">
      <c r="A18" s="1"/>
      <c r="B18" s="9"/>
      <c r="C18" s="168"/>
      <c r="D18" s="129"/>
      <c r="E18" s="79"/>
      <c r="F18" s="169"/>
      <c r="G18" s="169"/>
      <c r="H18" s="169"/>
      <c r="I18" s="169"/>
    </row>
    <row r="19" spans="1:20" ht="18" customHeight="1">
      <c r="A19" s="1"/>
      <c r="B19" s="9"/>
      <c r="C19" s="2"/>
      <c r="D19" s="1"/>
      <c r="E19" s="7" t="s">
        <v>7</v>
      </c>
    </row>
    <row r="20" spans="1:20" ht="18" customHeight="1" thickBot="1">
      <c r="A20" s="1"/>
      <c r="B20" s="10"/>
      <c r="C20" s="170" t="s">
        <v>267</v>
      </c>
      <c r="D20" s="1"/>
      <c r="F20" s="198"/>
      <c r="G20" s="199"/>
      <c r="L20" s="202" t="s">
        <v>300</v>
      </c>
      <c r="M20" s="202"/>
      <c r="N20" s="202"/>
      <c r="O20" s="202"/>
      <c r="P20" s="202"/>
      <c r="T20" s="6"/>
    </row>
    <row r="21" spans="1:20" ht="18" customHeight="1">
      <c r="A21" s="1"/>
      <c r="B21" s="9"/>
      <c r="C21" s="170" t="s">
        <v>290</v>
      </c>
      <c r="D21" s="1"/>
      <c r="E21" s="7" t="s">
        <v>268</v>
      </c>
      <c r="F21" s="200"/>
      <c r="G21" s="201"/>
      <c r="L21" s="214"/>
      <c r="M21" s="215"/>
      <c r="N21" s="215"/>
      <c r="O21" s="215"/>
      <c r="P21" s="216"/>
      <c r="Q21" s="8"/>
      <c r="R21" s="8"/>
      <c r="S21" s="8"/>
      <c r="T21" s="6"/>
    </row>
    <row r="22" spans="1:20" ht="18" customHeight="1">
      <c r="A22" s="1"/>
      <c r="B22" s="9"/>
      <c r="C22" s="170" t="s">
        <v>251</v>
      </c>
      <c r="D22" s="1"/>
      <c r="L22" s="217"/>
      <c r="M22" s="218"/>
      <c r="N22" s="218"/>
      <c r="O22" s="218"/>
      <c r="P22" s="219"/>
    </row>
    <row r="23" spans="1:20" ht="18" customHeight="1">
      <c r="A23" s="1"/>
      <c r="B23" s="9"/>
      <c r="C23" s="2"/>
      <c r="D23" s="1" t="s">
        <v>33</v>
      </c>
      <c r="E23" s="7" t="s">
        <v>252</v>
      </c>
      <c r="F23" s="203"/>
      <c r="G23" s="204"/>
      <c r="L23" s="217"/>
      <c r="M23" s="218"/>
      <c r="N23" s="218"/>
      <c r="O23" s="218"/>
      <c r="P23" s="219"/>
    </row>
    <row r="24" spans="1:20" ht="18" customHeight="1">
      <c r="A24" s="1"/>
      <c r="B24" s="9"/>
      <c r="C24" s="2"/>
      <c r="D24" s="1" t="s">
        <v>34</v>
      </c>
      <c r="E24" s="7" t="s">
        <v>44</v>
      </c>
      <c r="F24" s="203"/>
      <c r="G24" s="204"/>
      <c r="L24" s="217"/>
      <c r="M24" s="218"/>
      <c r="N24" s="218"/>
      <c r="O24" s="218"/>
      <c r="P24" s="219"/>
    </row>
    <row r="25" spans="1:20" ht="18" customHeight="1">
      <c r="A25" s="1"/>
      <c r="B25" s="9"/>
      <c r="C25" s="2"/>
      <c r="D25" s="1" t="s">
        <v>35</v>
      </c>
      <c r="E25" s="7" t="s">
        <v>37</v>
      </c>
      <c r="F25" s="203"/>
      <c r="G25" s="204"/>
      <c r="L25" s="217"/>
      <c r="M25" s="218"/>
      <c r="N25" s="218"/>
      <c r="O25" s="218"/>
      <c r="P25" s="219"/>
    </row>
    <row r="26" spans="1:20" ht="18" customHeight="1">
      <c r="A26" s="1"/>
      <c r="B26" s="9"/>
      <c r="C26" s="2"/>
      <c r="D26" s="1"/>
      <c r="L26" s="217"/>
      <c r="M26" s="218"/>
      <c r="N26" s="218"/>
      <c r="O26" s="218"/>
      <c r="P26" s="219"/>
    </row>
    <row r="27" spans="1:20" ht="15">
      <c r="A27" s="1"/>
      <c r="B27" s="9"/>
      <c r="C27" s="170" t="s">
        <v>269</v>
      </c>
      <c r="D27" s="1"/>
      <c r="F27" s="171" t="s">
        <v>110</v>
      </c>
      <c r="G27" s="171" t="s">
        <v>111</v>
      </c>
      <c r="L27" s="217"/>
      <c r="M27" s="218"/>
      <c r="N27" s="218"/>
      <c r="O27" s="218"/>
      <c r="P27" s="219"/>
    </row>
    <row r="28" spans="1:20" ht="31" customHeight="1">
      <c r="A28" s="1"/>
      <c r="B28" s="9"/>
      <c r="C28" s="2"/>
      <c r="D28" s="172" t="s">
        <v>270</v>
      </c>
      <c r="F28" s="138"/>
      <c r="G28" s="138"/>
      <c r="H28" s="173"/>
      <c r="L28" s="217"/>
      <c r="M28" s="218"/>
      <c r="N28" s="218"/>
      <c r="O28" s="218"/>
      <c r="P28" s="219"/>
      <c r="Q28" s="8"/>
      <c r="R28" s="8"/>
    </row>
    <row r="29" spans="1:20" ht="42" customHeight="1">
      <c r="A29" s="1"/>
      <c r="B29" s="9"/>
      <c r="C29" s="2"/>
      <c r="D29" s="172" t="s">
        <v>271</v>
      </c>
      <c r="F29" s="181"/>
      <c r="G29" s="181"/>
      <c r="H29" s="173"/>
      <c r="L29" s="217"/>
      <c r="M29" s="218"/>
      <c r="N29" s="218"/>
      <c r="O29" s="218"/>
      <c r="P29" s="219"/>
    </row>
    <row r="30" spans="1:20" ht="15">
      <c r="A30" s="1"/>
      <c r="B30" s="9"/>
      <c r="C30" s="2"/>
      <c r="D30" s="172" t="s">
        <v>272</v>
      </c>
      <c r="F30" s="205"/>
      <c r="G30" s="206"/>
      <c r="H30" s="206"/>
      <c r="I30" s="206"/>
      <c r="J30" s="207"/>
      <c r="L30" s="217"/>
      <c r="M30" s="218"/>
      <c r="N30" s="218"/>
      <c r="O30" s="218"/>
      <c r="P30" s="219"/>
    </row>
    <row r="31" spans="1:20" ht="18" customHeight="1">
      <c r="A31" s="1"/>
      <c r="B31" s="9"/>
      <c r="C31" s="2"/>
      <c r="D31" s="1"/>
      <c r="F31" s="208"/>
      <c r="G31" s="209"/>
      <c r="H31" s="209"/>
      <c r="I31" s="209"/>
      <c r="J31" s="210"/>
      <c r="L31" s="217"/>
      <c r="M31" s="218"/>
      <c r="N31" s="218"/>
      <c r="O31" s="218"/>
      <c r="P31" s="219"/>
    </row>
    <row r="32" spans="1:20" ht="18" customHeight="1">
      <c r="A32" s="1"/>
      <c r="B32" s="9"/>
      <c r="C32" s="2"/>
      <c r="D32" s="1"/>
      <c r="F32" s="208"/>
      <c r="G32" s="209"/>
      <c r="H32" s="209"/>
      <c r="I32" s="209"/>
      <c r="J32" s="210"/>
      <c r="L32" s="217"/>
      <c r="M32" s="218"/>
      <c r="N32" s="218"/>
      <c r="O32" s="218"/>
      <c r="P32" s="219"/>
    </row>
    <row r="33" spans="1:20" ht="18" customHeight="1">
      <c r="A33" s="1"/>
      <c r="B33" s="9"/>
      <c r="C33" s="2"/>
      <c r="D33" s="1"/>
      <c r="F33" s="208"/>
      <c r="G33" s="209"/>
      <c r="H33" s="209"/>
      <c r="I33" s="209"/>
      <c r="J33" s="210"/>
      <c r="L33" s="217"/>
      <c r="M33" s="218"/>
      <c r="N33" s="218"/>
      <c r="O33" s="218"/>
      <c r="P33" s="219"/>
    </row>
    <row r="34" spans="1:20" ht="18" customHeight="1" thickBot="1">
      <c r="A34" s="1"/>
      <c r="B34" s="9"/>
      <c r="C34" s="2"/>
      <c r="D34" s="1"/>
      <c r="F34" s="211"/>
      <c r="G34" s="212"/>
      <c r="H34" s="212"/>
      <c r="I34" s="212"/>
      <c r="J34" s="213"/>
      <c r="L34" s="220"/>
      <c r="M34" s="221"/>
      <c r="N34" s="221"/>
      <c r="O34" s="221"/>
      <c r="P34" s="222"/>
      <c r="Q34" s="8"/>
    </row>
    <row r="35" spans="1:20" ht="18" customHeight="1">
      <c r="A35" s="1"/>
      <c r="B35" s="9"/>
      <c r="C35" s="8"/>
      <c r="D35" s="7"/>
      <c r="E35" s="8"/>
      <c r="H35" s="1"/>
      <c r="I35" s="7"/>
      <c r="P35" s="5"/>
    </row>
    <row r="36" spans="1:20" ht="18" customHeight="1">
      <c r="A36" s="1"/>
      <c r="B36" s="9"/>
      <c r="C36" s="8"/>
      <c r="D36" s="7"/>
      <c r="E36" s="8"/>
      <c r="H36" s="1"/>
      <c r="I36" s="7"/>
    </row>
    <row r="37" spans="1:20" ht="18" customHeight="1">
      <c r="A37" s="1"/>
      <c r="B37" s="9"/>
      <c r="C37" s="8"/>
      <c r="D37" s="7"/>
      <c r="E37" s="8"/>
      <c r="H37" s="1"/>
      <c r="I37" s="7"/>
    </row>
    <row r="38" spans="1:20" ht="18" customHeight="1">
      <c r="A38" s="1"/>
      <c r="B38" s="9"/>
      <c r="C38" s="8"/>
      <c r="D38" s="7"/>
      <c r="E38" s="8"/>
      <c r="H38" s="1"/>
      <c r="I38" s="7"/>
    </row>
    <row r="39" spans="1:20" ht="18" customHeight="1">
      <c r="A39" s="1"/>
      <c r="B39" s="9"/>
      <c r="C39" s="8"/>
      <c r="D39" s="7"/>
      <c r="E39" s="8"/>
      <c r="H39" s="1"/>
      <c r="I39" s="7"/>
    </row>
    <row r="40" spans="1:20" ht="18" customHeight="1">
      <c r="A40" s="1"/>
      <c r="B40" s="9"/>
      <c r="C40" s="8"/>
      <c r="D40" s="7"/>
      <c r="E40" s="8"/>
      <c r="H40" s="1"/>
      <c r="I40" s="7"/>
    </row>
    <row r="41" spans="1:20" ht="18" customHeight="1">
      <c r="A41" s="1"/>
      <c r="B41" s="9" t="s">
        <v>313</v>
      </c>
      <c r="C41" s="8"/>
      <c r="D41" s="7"/>
      <c r="E41" s="8"/>
      <c r="H41" s="1"/>
      <c r="I41" s="7"/>
    </row>
    <row r="42" spans="1:20" ht="18" customHeight="1">
      <c r="A42" s="1"/>
      <c r="B42" s="170" t="s">
        <v>314</v>
      </c>
      <c r="C42" s="8"/>
      <c r="D42" s="7"/>
      <c r="E42" s="8"/>
      <c r="H42" s="1"/>
      <c r="I42" s="7"/>
      <c r="T42" s="6"/>
    </row>
    <row r="43" spans="1:20" ht="18" customHeight="1">
      <c r="A43" s="1"/>
      <c r="B43" s="9" t="s">
        <v>315</v>
      </c>
      <c r="C43" s="8"/>
      <c r="D43" s="7"/>
      <c r="E43" s="8"/>
      <c r="H43" s="1"/>
      <c r="I43" s="7"/>
      <c r="P43" s="8"/>
      <c r="Q43" s="8"/>
      <c r="R43" s="8"/>
      <c r="S43" s="8"/>
      <c r="T43" s="6"/>
    </row>
    <row r="44" spans="1:20" ht="18" customHeight="1">
      <c r="A44" s="1"/>
      <c r="B44" s="9"/>
      <c r="C44" s="8"/>
      <c r="D44" s="7"/>
      <c r="E44" s="8"/>
      <c r="H44" s="1"/>
      <c r="I44" s="7"/>
    </row>
    <row r="45" spans="1:20" ht="18" customHeight="1">
      <c r="A45" s="1"/>
      <c r="B45" s="9"/>
      <c r="C45" s="8"/>
      <c r="D45" s="7"/>
      <c r="E45" s="8"/>
      <c r="H45" s="1"/>
      <c r="I45" s="7"/>
    </row>
    <row r="46" spans="1:20" ht="18" customHeight="1">
      <c r="A46" s="1"/>
      <c r="B46" s="9"/>
      <c r="C46" s="8"/>
      <c r="D46" s="7"/>
      <c r="E46" s="8"/>
      <c r="H46" s="1"/>
      <c r="I46" s="7"/>
      <c r="P46" s="5"/>
    </row>
    <row r="47" spans="1:20" ht="18" customHeight="1">
      <c r="A47" s="1"/>
      <c r="B47" s="9"/>
      <c r="C47" s="8"/>
      <c r="D47" s="7"/>
      <c r="E47" s="8"/>
      <c r="H47" s="1"/>
      <c r="I47" s="7"/>
    </row>
    <row r="48" spans="1:20" ht="18" customHeight="1">
      <c r="A48" s="1"/>
      <c r="B48" s="9"/>
      <c r="C48" s="8"/>
      <c r="D48" s="7"/>
      <c r="E48" s="8"/>
      <c r="H48" s="1"/>
      <c r="I48" s="7"/>
    </row>
    <row r="49" spans="1:20" ht="18" customHeight="1">
      <c r="A49" s="1"/>
      <c r="B49" s="9"/>
      <c r="C49" s="8"/>
      <c r="D49" s="7"/>
      <c r="E49" s="8"/>
      <c r="H49" s="1"/>
      <c r="I49" s="7"/>
    </row>
    <row r="50" spans="1:20" ht="18" customHeight="1">
      <c r="A50" s="1"/>
      <c r="B50" s="9"/>
      <c r="C50" s="8"/>
      <c r="D50" s="7"/>
      <c r="E50" s="8"/>
      <c r="H50" s="1"/>
      <c r="I50" s="7"/>
      <c r="Q50" s="8"/>
      <c r="R50" s="8"/>
    </row>
    <row r="51" spans="1:20" ht="18" customHeight="1">
      <c r="A51" s="1"/>
      <c r="B51" s="9"/>
      <c r="C51" s="8"/>
      <c r="D51" s="7"/>
      <c r="E51" s="8"/>
      <c r="H51" s="1"/>
      <c r="I51" s="7"/>
    </row>
    <row r="52" spans="1:20" ht="18" customHeight="1">
      <c r="A52" s="1"/>
      <c r="B52" s="9"/>
      <c r="C52" s="8"/>
      <c r="D52" s="7"/>
      <c r="E52" s="8"/>
      <c r="H52" s="1"/>
      <c r="I52" s="7"/>
    </row>
    <row r="53" spans="1:20" ht="18" customHeight="1">
      <c r="A53" s="1"/>
      <c r="B53" s="9"/>
      <c r="C53" s="8"/>
      <c r="D53" s="7"/>
      <c r="E53" s="8"/>
      <c r="H53" s="1"/>
      <c r="I53" s="7"/>
    </row>
    <row r="54" spans="1:20" ht="18" customHeight="1">
      <c r="A54" s="1"/>
      <c r="B54" s="9"/>
      <c r="C54" s="8"/>
      <c r="D54" s="7"/>
      <c r="E54" s="8"/>
      <c r="H54" s="1"/>
      <c r="I54" s="7"/>
    </row>
    <row r="55" spans="1:20" ht="18" customHeight="1">
      <c r="A55" s="1"/>
      <c r="B55" s="9"/>
      <c r="C55" s="8"/>
      <c r="D55" s="7"/>
      <c r="E55" s="8"/>
      <c r="H55" s="1"/>
      <c r="I55" s="7"/>
    </row>
    <row r="56" spans="1:20" ht="18" customHeight="1">
      <c r="A56" s="1"/>
      <c r="B56" s="9"/>
      <c r="C56" s="8"/>
      <c r="D56" s="7"/>
      <c r="E56" s="8"/>
      <c r="H56" s="1"/>
      <c r="I56" s="7"/>
      <c r="P56" s="1"/>
      <c r="Q56" s="8"/>
    </row>
    <row r="57" spans="1:20" ht="18" customHeight="1">
      <c r="A57" s="1"/>
      <c r="B57" s="9"/>
      <c r="C57" s="8"/>
      <c r="D57" s="7"/>
      <c r="E57" s="8"/>
      <c r="H57" s="1"/>
      <c r="I57" s="7"/>
      <c r="Q57" s="8"/>
    </row>
    <row r="58" spans="1:20" ht="18" customHeight="1">
      <c r="A58" s="1"/>
      <c r="B58" s="9"/>
      <c r="C58" s="8"/>
      <c r="D58" s="7"/>
      <c r="E58" s="8"/>
      <c r="H58" s="1"/>
      <c r="I58" s="7"/>
      <c r="Q58" s="8"/>
    </row>
    <row r="59" spans="1:20" ht="18" customHeight="1">
      <c r="A59" s="1"/>
      <c r="B59" s="9"/>
      <c r="C59" s="8"/>
      <c r="D59" s="7"/>
      <c r="E59" s="8"/>
      <c r="H59" s="1"/>
      <c r="I59" s="7"/>
    </row>
    <row r="60" spans="1:20" ht="18" customHeight="1">
      <c r="A60" s="1"/>
      <c r="B60" s="9"/>
      <c r="C60" s="8"/>
      <c r="D60" s="7"/>
      <c r="E60" s="8"/>
      <c r="H60" s="1"/>
      <c r="I60" s="7"/>
    </row>
    <row r="61" spans="1:20" ht="18" customHeight="1">
      <c r="A61" s="1"/>
      <c r="B61" s="9"/>
      <c r="C61" s="8"/>
      <c r="D61" s="7"/>
      <c r="E61" s="8"/>
      <c r="H61" s="1"/>
      <c r="I61" s="7"/>
    </row>
    <row r="62" spans="1:20" ht="18" customHeight="1">
      <c r="A62" s="1"/>
      <c r="B62" s="9"/>
      <c r="C62" s="8"/>
      <c r="D62" s="7"/>
      <c r="E62" s="8"/>
      <c r="H62" s="1"/>
      <c r="I62" s="7"/>
    </row>
    <row r="63" spans="1:20" ht="18" customHeight="1">
      <c r="A63" s="1"/>
      <c r="B63" s="9"/>
      <c r="C63" s="8"/>
      <c r="D63" s="7"/>
      <c r="E63" s="8"/>
      <c r="H63" s="1"/>
      <c r="I63" s="7"/>
    </row>
    <row r="64" spans="1:20" ht="18" customHeight="1">
      <c r="A64" s="1"/>
      <c r="B64" s="9"/>
      <c r="C64" s="8"/>
      <c r="D64" s="7"/>
      <c r="E64" s="8"/>
      <c r="H64" s="1"/>
      <c r="I64" s="7"/>
      <c r="T64" s="6"/>
    </row>
    <row r="65" spans="1:20" ht="18" customHeight="1">
      <c r="A65" s="1"/>
      <c r="B65" s="9"/>
      <c r="C65" s="8"/>
      <c r="D65" s="7"/>
      <c r="E65" s="8"/>
      <c r="H65" s="1"/>
      <c r="I65" s="7"/>
      <c r="P65" s="8"/>
      <c r="Q65" s="8"/>
      <c r="R65" s="8"/>
      <c r="S65" s="8"/>
      <c r="T65" s="6"/>
    </row>
    <row r="66" spans="1:20" ht="18" customHeight="1">
      <c r="A66" s="1"/>
      <c r="B66" s="9"/>
      <c r="C66" s="8"/>
      <c r="D66" s="7"/>
      <c r="E66" s="8"/>
      <c r="H66" s="1"/>
      <c r="I66" s="7"/>
    </row>
    <row r="67" spans="1:20" ht="18" customHeight="1">
      <c r="A67" s="1"/>
      <c r="B67" s="9"/>
      <c r="C67" s="8"/>
      <c r="D67" s="7"/>
      <c r="E67" s="8"/>
      <c r="H67" s="1"/>
      <c r="I67" s="7"/>
    </row>
    <row r="68" spans="1:20" ht="18" customHeight="1"/>
  </sheetData>
  <sheetProtection password="E192" sheet="1" objects="1" scenarios="1" selectLockedCells="1"/>
  <mergeCells count="11">
    <mergeCell ref="L20:P20"/>
    <mergeCell ref="F24:G24"/>
    <mergeCell ref="F25:G25"/>
    <mergeCell ref="F30:J34"/>
    <mergeCell ref="F23:G23"/>
    <mergeCell ref="L21:P34"/>
    <mergeCell ref="C4:I10"/>
    <mergeCell ref="C12:I13"/>
    <mergeCell ref="C15:I16"/>
    <mergeCell ref="F20:G20"/>
    <mergeCell ref="F21:G21"/>
  </mergeCells>
  <phoneticPr fontId="9" type="noConversion"/>
  <pageMargins left="0.39000000000000007" right="0.39000000000000007" top="0.59" bottom="1.18" header="0.39000000000000007" footer="0.5"/>
  <pageSetup paperSize="9" scale="57" fitToHeight="3" orientation="landscape" horizontalDpi="4294967292" verticalDpi="4294967292"/>
  <headerFooter>
    <oddHeader>&amp;L&amp;"-,Gras"&amp;20&amp;K70A665Check-lists d'estimation des économies d'énergie par les changements comportementaux&amp;R&amp;P</oddHeader>
    <oddFooter>&amp;L&amp;"Calibri,Normal"&amp;K000000&amp;G&amp;R&amp;"Calibri,Normal"&amp;K000000&amp;G</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4337" r:id="rId4" name="Option Button 1">
              <controlPr locked="0" defaultSize="0" autoFill="0" autoLine="0" autoPict="0">
                <anchor moveWithCells="1">
                  <from>
                    <xdr:col>5</xdr:col>
                    <xdr:colOff>419100</xdr:colOff>
                    <xdr:row>27</xdr:row>
                    <xdr:rowOff>50800</xdr:rowOff>
                  </from>
                  <to>
                    <xdr:col>5</xdr:col>
                    <xdr:colOff>812800</xdr:colOff>
                    <xdr:row>27</xdr:row>
                    <xdr:rowOff>266700</xdr:rowOff>
                  </to>
                </anchor>
              </controlPr>
            </control>
          </mc:Choice>
          <mc:Fallback/>
        </mc:AlternateContent>
        <mc:AlternateContent xmlns:mc="http://schemas.openxmlformats.org/markup-compatibility/2006">
          <mc:Choice Requires="x14">
            <control shapeId="14338" r:id="rId5" name="Option Button 2">
              <controlPr locked="0" defaultSize="0" autoFill="0" autoLine="0" autoPict="0">
                <anchor moveWithCells="1">
                  <from>
                    <xdr:col>6</xdr:col>
                    <xdr:colOff>419100</xdr:colOff>
                    <xdr:row>27</xdr:row>
                    <xdr:rowOff>63500</xdr:rowOff>
                  </from>
                  <to>
                    <xdr:col>6</xdr:col>
                    <xdr:colOff>812800</xdr:colOff>
                    <xdr:row>27</xdr:row>
                    <xdr:rowOff>279400</xdr:rowOff>
                  </to>
                </anchor>
              </controlPr>
            </control>
          </mc:Choice>
          <mc:Fallback/>
        </mc:AlternateContent>
        <mc:AlternateContent xmlns:mc="http://schemas.openxmlformats.org/markup-compatibility/2006">
          <mc:Choice Requires="x14">
            <control shapeId="14339" r:id="rId6" name="Option Button 3">
              <controlPr locked="0" defaultSize="0" autoFill="0" autoLine="0" autoPict="0">
                <anchor moveWithCells="1">
                  <from>
                    <xdr:col>5</xdr:col>
                    <xdr:colOff>419100</xdr:colOff>
                    <xdr:row>28</xdr:row>
                    <xdr:rowOff>152400</xdr:rowOff>
                  </from>
                  <to>
                    <xdr:col>5</xdr:col>
                    <xdr:colOff>812800</xdr:colOff>
                    <xdr:row>28</xdr:row>
                    <xdr:rowOff>368300</xdr:rowOff>
                  </to>
                </anchor>
              </controlPr>
            </control>
          </mc:Choice>
          <mc:Fallback/>
        </mc:AlternateContent>
        <mc:AlternateContent xmlns:mc="http://schemas.openxmlformats.org/markup-compatibility/2006">
          <mc:Choice Requires="x14">
            <control shapeId="14340" r:id="rId7" name="Option Button 4">
              <controlPr locked="0" defaultSize="0" autoFill="0" autoLine="0" autoPict="0">
                <anchor moveWithCells="1">
                  <from>
                    <xdr:col>6</xdr:col>
                    <xdr:colOff>431800</xdr:colOff>
                    <xdr:row>28</xdr:row>
                    <xdr:rowOff>165100</xdr:rowOff>
                  </from>
                  <to>
                    <xdr:col>6</xdr:col>
                    <xdr:colOff>825500</xdr:colOff>
                    <xdr:row>28</xdr:row>
                    <xdr:rowOff>381000</xdr:rowOff>
                  </to>
                </anchor>
              </controlPr>
            </control>
          </mc:Choice>
          <mc:Fallback/>
        </mc:AlternateContent>
        <mc:AlternateContent xmlns:mc="http://schemas.openxmlformats.org/markup-compatibility/2006">
          <mc:Choice Requires="x14">
            <control shapeId="14341" r:id="rId8" name="Group Box 5">
              <controlPr defaultSize="0" autoFill="0" autoPict="0">
                <anchor moveWithCells="1">
                  <from>
                    <xdr:col>5</xdr:col>
                    <xdr:colOff>0</xdr:colOff>
                    <xdr:row>28</xdr:row>
                    <xdr:rowOff>12700</xdr:rowOff>
                  </from>
                  <to>
                    <xdr:col>7</xdr:col>
                    <xdr:colOff>0</xdr:colOff>
                    <xdr:row>29</xdr:row>
                    <xdr:rowOff>12700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P38"/>
  <sheetViews>
    <sheetView workbookViewId="0">
      <selection activeCell="P26" sqref="P26"/>
    </sheetView>
  </sheetViews>
  <sheetFormatPr baseColWidth="10" defaultRowHeight="15" x14ac:dyDescent="0"/>
  <sheetData>
    <row r="1" spans="1:16" ht="38" customHeight="1">
      <c r="A1" s="26" t="s">
        <v>55</v>
      </c>
      <c r="B1" s="27"/>
      <c r="C1" s="28"/>
      <c r="D1" s="28"/>
      <c r="E1" s="28"/>
      <c r="F1" s="28"/>
      <c r="G1" s="28"/>
      <c r="H1" s="28"/>
      <c r="I1" s="27"/>
      <c r="J1" s="27"/>
      <c r="K1" s="27"/>
      <c r="L1" s="27"/>
      <c r="M1" s="29"/>
      <c r="N1" s="30"/>
    </row>
    <row r="2" spans="1:16">
      <c r="G2" s="325" t="s">
        <v>75</v>
      </c>
      <c r="H2" s="326"/>
      <c r="I2" s="326"/>
      <c r="J2" s="326"/>
      <c r="K2" s="327"/>
    </row>
    <row r="3" spans="1:16" ht="17">
      <c r="A3" s="31" t="s">
        <v>56</v>
      </c>
      <c r="B3" s="32"/>
      <c r="C3" s="33"/>
      <c r="D3" s="33"/>
      <c r="E3" s="34"/>
      <c r="F3" s="34"/>
      <c r="G3" s="328">
        <f>P26</f>
        <v>5.2000000000000011</v>
      </c>
      <c r="H3" s="329"/>
      <c r="I3" s="329"/>
      <c r="J3" s="329"/>
      <c r="K3" s="330"/>
      <c r="L3" s="34"/>
      <c r="M3" s="34"/>
      <c r="N3" s="32"/>
    </row>
    <row r="4" spans="1:16">
      <c r="A4" s="35" t="s">
        <v>57</v>
      </c>
      <c r="B4" s="36"/>
      <c r="C4" s="37"/>
      <c r="D4" s="37"/>
      <c r="E4" s="37"/>
      <c r="F4" s="37"/>
      <c r="G4" s="37"/>
      <c r="H4" s="37"/>
      <c r="I4" s="37"/>
      <c r="J4" s="37"/>
      <c r="K4" s="37"/>
      <c r="L4" s="37"/>
      <c r="M4" s="36"/>
      <c r="N4" s="38" t="s">
        <v>58</v>
      </c>
    </row>
    <row r="5" spans="1:16">
      <c r="A5" s="39" t="s">
        <v>59</v>
      </c>
      <c r="B5" s="40"/>
      <c r="C5" s="41"/>
      <c r="D5" s="41"/>
      <c r="E5" s="41"/>
      <c r="F5" s="41"/>
      <c r="G5" s="41"/>
      <c r="H5" s="41"/>
      <c r="I5" s="41"/>
      <c r="J5" s="41"/>
      <c r="K5" s="41"/>
      <c r="L5" s="42"/>
      <c r="M5" s="43"/>
      <c r="N5" s="43" t="s">
        <v>60</v>
      </c>
    </row>
    <row r="6" spans="1:16">
      <c r="A6" s="44" t="s">
        <v>76</v>
      </c>
      <c r="B6" s="44" t="s">
        <v>77</v>
      </c>
      <c r="C6" s="44"/>
      <c r="D6" s="44"/>
      <c r="E6" s="44"/>
      <c r="F6" s="44"/>
      <c r="G6" s="44"/>
      <c r="H6" s="44"/>
      <c r="I6" s="44"/>
      <c r="J6" s="44"/>
      <c r="K6" s="44"/>
      <c r="L6" s="44"/>
      <c r="M6" s="45"/>
      <c r="N6" s="45"/>
    </row>
    <row r="7" spans="1:16">
      <c r="A7" s="46"/>
      <c r="B7" s="46"/>
      <c r="C7" s="46"/>
      <c r="D7" s="46"/>
      <c r="E7" s="47"/>
      <c r="F7" s="47"/>
      <c r="G7" s="47"/>
      <c r="H7" s="47"/>
      <c r="I7" s="47"/>
      <c r="J7" s="46"/>
      <c r="K7" s="48"/>
      <c r="L7" s="49"/>
      <c r="M7" s="50"/>
      <c r="N7" s="50"/>
    </row>
    <row r="8" spans="1:16">
      <c r="C8" s="51" t="s">
        <v>61</v>
      </c>
      <c r="D8" s="52" t="s">
        <v>62</v>
      </c>
      <c r="E8" s="52" t="s">
        <v>63</v>
      </c>
      <c r="F8" s="52" t="s">
        <v>64</v>
      </c>
      <c r="G8" s="52" t="s">
        <v>65</v>
      </c>
      <c r="H8" s="52" t="s">
        <v>66</v>
      </c>
      <c r="I8" s="52" t="s">
        <v>67</v>
      </c>
      <c r="J8" s="52" t="s">
        <v>68</v>
      </c>
      <c r="K8" s="52" t="s">
        <v>69</v>
      </c>
      <c r="L8" s="52" t="s">
        <v>70</v>
      </c>
      <c r="M8" s="52" t="s">
        <v>71</v>
      </c>
      <c r="N8" s="53" t="s">
        <v>72</v>
      </c>
    </row>
    <row r="9" spans="1:16">
      <c r="A9" s="54"/>
      <c r="B9" s="54"/>
      <c r="C9" s="55"/>
      <c r="D9" s="55"/>
      <c r="E9" s="55"/>
      <c r="F9" s="55"/>
      <c r="G9" s="55"/>
      <c r="H9" s="55"/>
      <c r="I9" s="55"/>
      <c r="J9" s="55"/>
      <c r="K9" s="55"/>
      <c r="L9" s="54"/>
      <c r="M9" s="54"/>
      <c r="N9" s="54"/>
      <c r="P9" s="71" t="s">
        <v>247</v>
      </c>
    </row>
    <row r="10" spans="1:16">
      <c r="C10" s="56"/>
      <c r="D10" s="56"/>
      <c r="E10" s="56"/>
      <c r="F10" s="56"/>
      <c r="G10" s="56"/>
      <c r="H10" s="56"/>
      <c r="I10" s="56"/>
      <c r="J10" s="56"/>
      <c r="K10" s="56"/>
      <c r="P10" s="71"/>
    </row>
    <row r="11" spans="1:16">
      <c r="A11" s="57" t="s">
        <v>73</v>
      </c>
      <c r="C11" s="56"/>
      <c r="D11" s="56"/>
      <c r="E11" s="56"/>
      <c r="F11" s="56"/>
      <c r="G11" s="56"/>
      <c r="H11" s="56"/>
      <c r="I11" s="56"/>
      <c r="J11" s="56"/>
      <c r="K11" s="56"/>
      <c r="P11" s="71"/>
    </row>
    <row r="12" spans="1:16">
      <c r="A12" s="58" t="s">
        <v>74</v>
      </c>
      <c r="B12" s="58"/>
      <c r="C12" s="59">
        <v>0.8</v>
      </c>
      <c r="D12" s="59">
        <v>2.2999999999999998</v>
      </c>
      <c r="E12" s="59">
        <v>5.0999999999999996</v>
      </c>
      <c r="F12" s="59">
        <v>8.8000000000000007</v>
      </c>
      <c r="G12" s="59">
        <v>13</v>
      </c>
      <c r="H12" s="59">
        <v>16.5</v>
      </c>
      <c r="I12" s="59">
        <v>19.100000000000001</v>
      </c>
      <c r="J12" s="59">
        <v>18.2</v>
      </c>
      <c r="K12" s="59">
        <v>14.9</v>
      </c>
      <c r="L12" s="59">
        <v>10.1</v>
      </c>
      <c r="M12" s="59">
        <v>5</v>
      </c>
      <c r="N12" s="59">
        <v>1.8</v>
      </c>
      <c r="P12" s="71"/>
    </row>
    <row r="13" spans="1:16">
      <c r="A13" s="60">
        <v>2000</v>
      </c>
      <c r="B13" s="61"/>
      <c r="C13" s="62">
        <v>1.3</v>
      </c>
      <c r="D13" s="62">
        <v>4.9000000000000004</v>
      </c>
      <c r="E13" s="62">
        <v>7.1</v>
      </c>
      <c r="F13" s="62">
        <v>10.8</v>
      </c>
      <c r="G13" s="62">
        <v>16.5</v>
      </c>
      <c r="H13" s="62">
        <v>19.899999999999999</v>
      </c>
      <c r="I13" s="62">
        <v>18.5</v>
      </c>
      <c r="J13" s="62">
        <v>20.7</v>
      </c>
      <c r="K13" s="62">
        <v>16.8</v>
      </c>
      <c r="L13" s="62">
        <v>12.2</v>
      </c>
      <c r="M13" s="62">
        <v>7.3</v>
      </c>
      <c r="N13" s="62">
        <v>5.3</v>
      </c>
      <c r="P13" s="72">
        <f>AVERAGE(C13:F13,L13:N13)</f>
        <v>6.9857142857142849</v>
      </c>
    </row>
    <row r="14" spans="1:16">
      <c r="A14" s="60">
        <v>2001</v>
      </c>
      <c r="B14" s="61"/>
      <c r="C14" s="63">
        <v>3.4</v>
      </c>
      <c r="D14" s="63">
        <v>4.8</v>
      </c>
      <c r="E14" s="63">
        <v>9</v>
      </c>
      <c r="F14" s="63">
        <v>8.5</v>
      </c>
      <c r="G14" s="63">
        <v>16.3</v>
      </c>
      <c r="H14" s="63">
        <v>17.2</v>
      </c>
      <c r="I14" s="63">
        <v>20.100000000000001</v>
      </c>
      <c r="J14" s="63">
        <v>20.399999999999999</v>
      </c>
      <c r="K14" s="63">
        <v>13.1</v>
      </c>
      <c r="L14" s="63">
        <v>14.1</v>
      </c>
      <c r="M14" s="63">
        <v>4.3</v>
      </c>
      <c r="N14" s="63">
        <v>1.6</v>
      </c>
      <c r="P14" s="72">
        <f t="shared" ref="P14:P25" si="0">AVERAGE(C14:F14,L14:N14)</f>
        <v>6.5285714285714276</v>
      </c>
    </row>
    <row r="15" spans="1:16">
      <c r="A15" s="60">
        <v>2002</v>
      </c>
      <c r="B15" s="61"/>
      <c r="C15" s="63">
        <v>1.4</v>
      </c>
      <c r="D15" s="63">
        <v>6.3</v>
      </c>
      <c r="E15" s="63">
        <v>7.8</v>
      </c>
      <c r="F15" s="63">
        <v>10.5</v>
      </c>
      <c r="G15" s="63">
        <v>13.4</v>
      </c>
      <c r="H15" s="63">
        <v>20.5</v>
      </c>
      <c r="I15" s="63">
        <v>19.899999999999999</v>
      </c>
      <c r="J15" s="63">
        <v>18.600000000000001</v>
      </c>
      <c r="K15" s="63">
        <v>15.1</v>
      </c>
      <c r="L15" s="63">
        <v>11.6</v>
      </c>
      <c r="M15" s="63">
        <v>7.8</v>
      </c>
      <c r="N15" s="63">
        <v>5.6</v>
      </c>
      <c r="P15" s="72">
        <f t="shared" si="0"/>
        <v>7.2857142857142856</v>
      </c>
    </row>
    <row r="16" spans="1:16">
      <c r="A16" s="60">
        <v>2003</v>
      </c>
      <c r="B16" s="61"/>
      <c r="C16" s="64">
        <v>1.6</v>
      </c>
      <c r="D16" s="64">
        <v>0.3</v>
      </c>
      <c r="E16" s="64">
        <v>8.1999999999999993</v>
      </c>
      <c r="F16" s="64">
        <v>10.9</v>
      </c>
      <c r="G16" s="65">
        <v>15.9</v>
      </c>
      <c r="H16" s="65">
        <v>24.1</v>
      </c>
      <c r="I16" s="65">
        <v>22.5</v>
      </c>
      <c r="J16" s="64">
        <v>24</v>
      </c>
      <c r="K16" s="66">
        <v>15.9</v>
      </c>
      <c r="L16" s="66">
        <v>8.8000000000000007</v>
      </c>
      <c r="M16" s="62">
        <v>6</v>
      </c>
      <c r="N16" s="67">
        <v>3</v>
      </c>
      <c r="P16" s="72">
        <f t="shared" si="0"/>
        <v>5.5428571428571427</v>
      </c>
    </row>
    <row r="17" spans="1:16">
      <c r="A17" s="60">
        <v>2004</v>
      </c>
      <c r="B17" s="61"/>
      <c r="C17" s="62">
        <v>2.7</v>
      </c>
      <c r="D17" s="62">
        <v>3.4</v>
      </c>
      <c r="E17" s="62">
        <v>5.5</v>
      </c>
      <c r="F17" s="62">
        <v>10.6</v>
      </c>
      <c r="G17" s="62">
        <v>13.8</v>
      </c>
      <c r="H17" s="62">
        <v>18.8</v>
      </c>
      <c r="I17" s="62">
        <v>20</v>
      </c>
      <c r="J17" s="62">
        <v>20.100000000000001</v>
      </c>
      <c r="K17" s="62">
        <v>16.8</v>
      </c>
      <c r="L17" s="62">
        <v>13.6</v>
      </c>
      <c r="M17" s="62">
        <v>5.9</v>
      </c>
      <c r="N17" s="62">
        <v>2.9</v>
      </c>
      <c r="P17" s="72">
        <f t="shared" si="0"/>
        <v>6.371428571428571</v>
      </c>
    </row>
    <row r="18" spans="1:16">
      <c r="A18" s="60">
        <v>2005</v>
      </c>
      <c r="B18" s="61"/>
      <c r="C18" s="62">
        <v>1.3</v>
      </c>
      <c r="D18" s="62">
        <v>0.6</v>
      </c>
      <c r="E18" s="62">
        <v>6.8</v>
      </c>
      <c r="F18" s="62">
        <v>10.5</v>
      </c>
      <c r="G18" s="62">
        <v>15.3</v>
      </c>
      <c r="H18" s="62">
        <v>20.5</v>
      </c>
      <c r="I18" s="62">
        <v>20.9</v>
      </c>
      <c r="J18" s="62">
        <v>18.600000000000001</v>
      </c>
      <c r="K18" s="62">
        <v>16.899999999999999</v>
      </c>
      <c r="L18" s="62">
        <v>11.7</v>
      </c>
      <c r="M18" s="62">
        <v>4.8</v>
      </c>
      <c r="N18" s="62">
        <v>0.4</v>
      </c>
      <c r="P18" s="72">
        <f t="shared" si="0"/>
        <v>5.1571428571428566</v>
      </c>
    </row>
    <row r="19" spans="1:16">
      <c r="A19" s="60">
        <v>2006</v>
      </c>
      <c r="B19" s="61"/>
      <c r="C19" s="62">
        <v>0.3</v>
      </c>
      <c r="D19" s="62">
        <v>1.4</v>
      </c>
      <c r="E19" s="62">
        <v>5.0999999999999996</v>
      </c>
      <c r="F19" s="62">
        <v>10.199999999999999</v>
      </c>
      <c r="G19" s="62">
        <v>14.5</v>
      </c>
      <c r="H19" s="62">
        <v>19.5</v>
      </c>
      <c r="I19" s="62">
        <v>23.7</v>
      </c>
      <c r="J19" s="62">
        <v>16.8</v>
      </c>
      <c r="K19" s="62">
        <v>18</v>
      </c>
      <c r="L19" s="62">
        <v>13.6</v>
      </c>
      <c r="M19" s="62">
        <v>7.7</v>
      </c>
      <c r="N19" s="62">
        <v>3.4</v>
      </c>
      <c r="P19" s="72">
        <f t="shared" si="0"/>
        <v>5.9571428571428573</v>
      </c>
    </row>
    <row r="20" spans="1:16">
      <c r="A20" s="60">
        <v>2007</v>
      </c>
      <c r="B20" s="61"/>
      <c r="C20" s="68">
        <v>4.3</v>
      </c>
      <c r="D20" s="68">
        <v>5.6</v>
      </c>
      <c r="E20" s="68">
        <v>6.7</v>
      </c>
      <c r="F20" s="68">
        <v>14.3</v>
      </c>
      <c r="G20" s="68">
        <v>15.3</v>
      </c>
      <c r="H20" s="68">
        <v>18.600000000000001</v>
      </c>
      <c r="I20" s="68">
        <v>18.899999999999999</v>
      </c>
      <c r="J20" s="68">
        <v>18.7</v>
      </c>
      <c r="K20" s="68">
        <v>14.7</v>
      </c>
      <c r="L20" s="68">
        <v>10.8</v>
      </c>
      <c r="M20" s="68">
        <v>4.2</v>
      </c>
      <c r="N20" s="68">
        <v>2.2999999999999998</v>
      </c>
      <c r="P20" s="72">
        <f t="shared" si="0"/>
        <v>6.8857142857142861</v>
      </c>
    </row>
    <row r="21" spans="1:16">
      <c r="A21" s="60">
        <v>2008</v>
      </c>
      <c r="B21" s="61"/>
      <c r="C21" s="62">
        <v>3.8</v>
      </c>
      <c r="D21" s="62">
        <v>3.9</v>
      </c>
      <c r="E21" s="62">
        <v>6</v>
      </c>
      <c r="F21" s="62">
        <v>9.1999999999999993</v>
      </c>
      <c r="G21" s="62">
        <v>15.8</v>
      </c>
      <c r="H21" s="62">
        <v>18.5</v>
      </c>
      <c r="I21" s="62">
        <v>20</v>
      </c>
      <c r="J21" s="62">
        <v>19.3</v>
      </c>
      <c r="K21" s="62">
        <v>14.1</v>
      </c>
      <c r="L21" s="62">
        <v>11.2</v>
      </c>
      <c r="M21" s="62">
        <v>6.3</v>
      </c>
      <c r="N21" s="62">
        <v>1.6</v>
      </c>
      <c r="P21" s="72">
        <f t="shared" si="0"/>
        <v>5.9999999999999991</v>
      </c>
    </row>
    <row r="22" spans="1:16">
      <c r="A22" s="60">
        <v>2009</v>
      </c>
      <c r="B22" s="61"/>
      <c r="C22" s="69">
        <v>-0.2</v>
      </c>
      <c r="D22" s="69">
        <v>1.8</v>
      </c>
      <c r="E22" s="69">
        <v>6.3</v>
      </c>
      <c r="F22" s="69">
        <v>12.4</v>
      </c>
      <c r="G22" s="69">
        <v>17</v>
      </c>
      <c r="H22" s="69">
        <v>18.3</v>
      </c>
      <c r="I22" s="69">
        <v>20.5</v>
      </c>
      <c r="J22" s="69">
        <v>21.2</v>
      </c>
      <c r="K22" s="69">
        <v>16.600000000000001</v>
      </c>
      <c r="L22" s="69">
        <v>10.6</v>
      </c>
      <c r="M22" s="69">
        <v>7.8</v>
      </c>
      <c r="N22" s="69">
        <v>2.2999999999999998</v>
      </c>
      <c r="P22" s="72">
        <f t="shared" si="0"/>
        <v>5.8571428571428559</v>
      </c>
    </row>
    <row r="23" spans="1:16">
      <c r="A23" s="60">
        <v>2010</v>
      </c>
      <c r="B23" s="61"/>
      <c r="C23" s="68">
        <v>-0.4</v>
      </c>
      <c r="D23" s="68">
        <v>2</v>
      </c>
      <c r="E23" s="68">
        <v>5.6</v>
      </c>
      <c r="F23" s="68">
        <v>11</v>
      </c>
      <c r="G23" s="68">
        <v>13</v>
      </c>
      <c r="H23" s="68">
        <v>17.600000000000001</v>
      </c>
      <c r="I23" s="68">
        <v>22.1</v>
      </c>
      <c r="J23" s="68">
        <v>18.7</v>
      </c>
      <c r="K23" s="68">
        <v>14.4</v>
      </c>
      <c r="L23" s="68">
        <v>10.1</v>
      </c>
      <c r="M23" s="68">
        <v>6.3</v>
      </c>
      <c r="N23" s="68">
        <v>0.3</v>
      </c>
      <c r="P23" s="72">
        <f t="shared" si="0"/>
        <v>4.9857142857142849</v>
      </c>
    </row>
    <row r="24" spans="1:16">
      <c r="A24" s="60">
        <v>2011</v>
      </c>
      <c r="B24" s="61"/>
      <c r="C24" s="62">
        <v>2.5</v>
      </c>
      <c r="D24" s="62">
        <v>3.1</v>
      </c>
      <c r="E24" s="62">
        <v>7.2</v>
      </c>
      <c r="F24" s="70">
        <v>13.2</v>
      </c>
      <c r="G24" s="70">
        <v>16.3</v>
      </c>
      <c r="H24" s="70">
        <v>17.8</v>
      </c>
      <c r="I24" s="70">
        <v>17.8</v>
      </c>
      <c r="J24" s="70">
        <v>20.2</v>
      </c>
      <c r="K24" s="70">
        <v>17.2</v>
      </c>
      <c r="L24" s="62">
        <v>11</v>
      </c>
      <c r="M24" s="62">
        <v>6.5</v>
      </c>
      <c r="N24" s="62">
        <v>4.2</v>
      </c>
      <c r="P24" s="72">
        <f t="shared" si="0"/>
        <v>6.8142857142857149</v>
      </c>
    </row>
    <row r="25" spans="1:16">
      <c r="A25" s="60">
        <v>2012</v>
      </c>
      <c r="B25" s="61"/>
      <c r="C25" s="62">
        <v>2.9</v>
      </c>
      <c r="D25" s="68">
        <v>-2.1</v>
      </c>
      <c r="E25" s="62">
        <v>8.6</v>
      </c>
      <c r="F25" s="62">
        <v>10.199999999999999</v>
      </c>
      <c r="G25" s="62">
        <v>15.1</v>
      </c>
      <c r="H25" s="62">
        <v>19.100000000000001</v>
      </c>
      <c r="I25" s="62">
        <v>19.8</v>
      </c>
      <c r="J25" s="62">
        <v>20.7</v>
      </c>
      <c r="K25" s="62">
        <v>15.5</v>
      </c>
      <c r="L25" s="62">
        <v>11.2</v>
      </c>
      <c r="M25" s="62">
        <v>7</v>
      </c>
      <c r="N25" s="62">
        <v>3</v>
      </c>
      <c r="P25" s="72">
        <f t="shared" si="0"/>
        <v>5.8285714285714283</v>
      </c>
    </row>
    <row r="26" spans="1:16">
      <c r="A26" s="60">
        <v>2013</v>
      </c>
      <c r="B26" s="61"/>
      <c r="C26" s="62">
        <v>1.3</v>
      </c>
      <c r="D26" s="68">
        <v>0.4</v>
      </c>
      <c r="E26" s="62">
        <v>4.2</v>
      </c>
      <c r="F26" s="62">
        <v>10.3</v>
      </c>
      <c r="G26" s="62">
        <v>11.5</v>
      </c>
      <c r="H26" s="62">
        <v>17</v>
      </c>
      <c r="I26" s="62">
        <v>21.5</v>
      </c>
      <c r="J26" s="62">
        <v>20</v>
      </c>
      <c r="K26" s="62">
        <v>15.9</v>
      </c>
      <c r="L26" s="62">
        <v>12.8</v>
      </c>
      <c r="M26" s="62">
        <v>5.9</v>
      </c>
      <c r="N26" s="70">
        <v>1.5</v>
      </c>
      <c r="P26" s="72">
        <f>AVERAGE(C26:F26,L26:N26)</f>
        <v>5.2000000000000011</v>
      </c>
    </row>
    <row r="33" spans="4:9">
      <c r="D33" s="331" t="s">
        <v>240</v>
      </c>
      <c r="E33" s="331"/>
      <c r="F33" s="331"/>
      <c r="G33" s="331"/>
      <c r="H33" s="331"/>
      <c r="I33" s="331"/>
    </row>
    <row r="34" spans="4:9">
      <c r="D34" s="331"/>
      <c r="E34" s="331"/>
      <c r="F34" s="331"/>
      <c r="G34" s="331"/>
      <c r="H34" s="331"/>
      <c r="I34" s="331"/>
    </row>
    <row r="35" spans="4:9">
      <c r="D35" s="331"/>
      <c r="E35" s="331"/>
      <c r="F35" s="331"/>
      <c r="G35" s="331"/>
      <c r="H35" s="331"/>
      <c r="I35" s="331"/>
    </row>
    <row r="36" spans="4:9">
      <c r="D36" s="331"/>
      <c r="E36" s="331"/>
      <c r="F36" s="331"/>
      <c r="G36" s="331"/>
      <c r="H36" s="331"/>
      <c r="I36" s="331"/>
    </row>
    <row r="37" spans="4:9">
      <c r="D37" s="331"/>
      <c r="E37" s="331"/>
      <c r="F37" s="331"/>
      <c r="G37" s="331"/>
      <c r="H37" s="331"/>
      <c r="I37" s="331"/>
    </row>
    <row r="38" spans="4:9">
      <c r="D38" s="331"/>
      <c r="E38" s="331"/>
      <c r="F38" s="331"/>
      <c r="G38" s="331"/>
      <c r="H38" s="331"/>
      <c r="I38" s="331"/>
    </row>
  </sheetData>
  <mergeCells count="3">
    <mergeCell ref="G2:K2"/>
    <mergeCell ref="G3:K3"/>
    <mergeCell ref="D33:I38"/>
  </mergeCells>
  <pageMargins left="0.75" right="0.75" top="1" bottom="1" header="0.5" footer="0.5"/>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enableFormatConditionsCalculation="0">
    <pageSetUpPr fitToPage="1"/>
  </sheetPr>
  <dimension ref="A1:O38"/>
  <sheetViews>
    <sheetView view="pageLayout" zoomScale="85" workbookViewId="0">
      <selection activeCell="E21" sqref="E21"/>
    </sheetView>
  </sheetViews>
  <sheetFormatPr baseColWidth="10" defaultRowHeight="18" x14ac:dyDescent="0"/>
  <cols>
    <col min="1" max="1" width="2.6640625" style="4" customWidth="1"/>
    <col min="2" max="2" width="7" style="2" customWidth="1"/>
    <col min="3" max="3" width="83.6640625" style="1" customWidth="1"/>
    <col min="4" max="4" width="15.6640625" style="7" customWidth="1"/>
    <col min="5" max="10" width="10.1640625" style="8" customWidth="1"/>
    <col min="11" max="11" width="12.1640625" style="8" customWidth="1"/>
    <col min="12" max="12" width="10.83203125" style="8"/>
    <col min="13" max="13" width="11.1640625" style="8" customWidth="1"/>
    <col min="14" max="14" width="21.83203125" style="8" customWidth="1"/>
    <col min="15" max="15" width="0.33203125" style="6" hidden="1" customWidth="1"/>
  </cols>
  <sheetData>
    <row r="1" spans="2:15">
      <c r="D1" s="3" t="s">
        <v>7</v>
      </c>
      <c r="O1" s="5"/>
    </row>
    <row r="2" spans="2:15">
      <c r="B2" s="96" t="s">
        <v>125</v>
      </c>
    </row>
    <row r="3" spans="2:15">
      <c r="C3" s="10"/>
    </row>
    <row r="4" spans="2:15" ht="19" customHeight="1" thickBot="1">
      <c r="C4" s="9" t="s">
        <v>126</v>
      </c>
      <c r="D4" s="7" t="s">
        <v>129</v>
      </c>
      <c r="E4" s="152"/>
      <c r="F4" s="152"/>
      <c r="G4" s="152"/>
      <c r="H4" s="152"/>
      <c r="I4"/>
      <c r="J4"/>
      <c r="K4"/>
      <c r="L4"/>
      <c r="M4"/>
      <c r="N4"/>
    </row>
    <row r="5" spans="2:15">
      <c r="C5" s="1" t="s">
        <v>127</v>
      </c>
      <c r="D5" s="7" t="s">
        <v>0</v>
      </c>
      <c r="E5" s="152"/>
      <c r="F5" s="152"/>
      <c r="G5" s="152"/>
      <c r="H5" s="152"/>
      <c r="J5" s="306" t="s">
        <v>113</v>
      </c>
      <c r="K5" s="307"/>
      <c r="L5" s="307"/>
      <c r="M5" s="307"/>
      <c r="N5" s="308"/>
    </row>
    <row r="6" spans="2:15" ht="25" customHeight="1">
      <c r="C6" s="97" t="s">
        <v>128</v>
      </c>
      <c r="D6" s="98" t="s">
        <v>107</v>
      </c>
      <c r="E6" s="152"/>
      <c r="F6" s="152"/>
      <c r="G6" s="152"/>
      <c r="H6" s="152"/>
      <c r="J6" s="309" t="s">
        <v>130</v>
      </c>
      <c r="K6" s="310"/>
      <c r="L6" s="310"/>
      <c r="M6" s="310"/>
      <c r="N6" s="311"/>
    </row>
    <row r="7" spans="2:15" ht="77" customHeight="1">
      <c r="C7" s="1" t="s">
        <v>17</v>
      </c>
      <c r="D7" s="7" t="s">
        <v>177</v>
      </c>
      <c r="E7" s="148"/>
      <c r="F7" s="148"/>
      <c r="G7" s="148"/>
      <c r="H7" s="148"/>
      <c r="I7" s="103" t="s">
        <v>24</v>
      </c>
      <c r="J7" s="186"/>
      <c r="K7" s="187"/>
      <c r="L7" s="187"/>
      <c r="M7" s="187"/>
      <c r="N7" s="188"/>
    </row>
    <row r="8" spans="2:15" ht="20" customHeight="1" thickBot="1">
      <c r="D8" s="12" t="s">
        <v>36</v>
      </c>
      <c r="E8" s="151">
        <f>E4*E5*E6*E7/1000</f>
        <v>0</v>
      </c>
      <c r="F8" s="151">
        <f t="shared" ref="F8:G8" si="0">F4*F5*F6*226/1000</f>
        <v>0</v>
      </c>
      <c r="G8" s="151">
        <f t="shared" si="0"/>
        <v>0</v>
      </c>
      <c r="H8" s="151">
        <f>H4*H5*H6*226/1000</f>
        <v>0</v>
      </c>
      <c r="I8" s="151">
        <f>SUM(E8:H8)</f>
        <v>0</v>
      </c>
      <c r="J8" s="189"/>
      <c r="K8" s="190"/>
      <c r="L8" s="190"/>
      <c r="M8" s="190"/>
      <c r="N8" s="191"/>
    </row>
    <row r="9" spans="2:15" ht="18" customHeight="1" thickBot="1">
      <c r="E9" s="23"/>
      <c r="F9" s="23"/>
      <c r="G9" s="23"/>
      <c r="H9" s="23"/>
      <c r="I9" s="23"/>
      <c r="J9" s="93"/>
      <c r="K9" s="93"/>
      <c r="L9" s="93"/>
      <c r="M9" s="93"/>
      <c r="N9" s="93"/>
    </row>
    <row r="10" spans="2:15">
      <c r="B10" s="96" t="s">
        <v>131</v>
      </c>
      <c r="C10" s="91"/>
      <c r="E10" s="99" t="s">
        <v>110</v>
      </c>
      <c r="F10" s="99" t="s">
        <v>111</v>
      </c>
      <c r="J10" s="306" t="s">
        <v>112</v>
      </c>
      <c r="K10" s="307"/>
      <c r="L10" s="307"/>
      <c r="M10" s="307"/>
      <c r="N10" s="308"/>
    </row>
    <row r="11" spans="2:15" ht="24" customHeight="1">
      <c r="E11" s="94"/>
      <c r="F11" s="94"/>
      <c r="G11" s="141"/>
      <c r="J11" s="309" t="s">
        <v>286</v>
      </c>
      <c r="K11" s="310"/>
      <c r="L11" s="310"/>
      <c r="M11" s="310"/>
      <c r="N11" s="311"/>
      <c r="O11" s="1"/>
    </row>
    <row r="12" spans="2:15" ht="26" customHeight="1" thickBot="1">
      <c r="E12" s="1"/>
      <c r="F12" s="7"/>
      <c r="G12" s="1"/>
      <c r="J12" s="189"/>
      <c r="K12" s="190"/>
      <c r="L12" s="190"/>
      <c r="M12" s="190"/>
      <c r="N12" s="191"/>
    </row>
    <row r="13" spans="2:15">
      <c r="C13" s="11"/>
      <c r="D13" s="12"/>
      <c r="E13" s="1"/>
      <c r="F13" s="7"/>
      <c r="G13" s="1"/>
      <c r="H13" s="7"/>
    </row>
    <row r="14" spans="2:15" ht="19" thickBot="1"/>
    <row r="15" spans="2:15" ht="27" customHeight="1">
      <c r="B15" s="96" t="s">
        <v>132</v>
      </c>
      <c r="C15" s="91"/>
      <c r="E15" s="99" t="s">
        <v>110</v>
      </c>
      <c r="F15" s="99" t="s">
        <v>111</v>
      </c>
      <c r="J15" s="306" t="s">
        <v>112</v>
      </c>
      <c r="K15" s="307"/>
      <c r="L15" s="307"/>
      <c r="M15" s="307"/>
      <c r="N15" s="308"/>
    </row>
    <row r="16" spans="2:15" ht="36" customHeight="1">
      <c r="E16" s="94"/>
      <c r="F16" s="94"/>
      <c r="G16" s="140"/>
      <c r="J16" s="309" t="s">
        <v>285</v>
      </c>
      <c r="K16" s="310"/>
      <c r="L16" s="310"/>
      <c r="M16" s="310"/>
      <c r="N16" s="311"/>
    </row>
    <row r="17" spans="2:15" ht="15" customHeight="1" thickBot="1">
      <c r="J17" s="189"/>
      <c r="K17" s="190"/>
      <c r="L17" s="190"/>
      <c r="M17" s="190"/>
      <c r="N17" s="191"/>
    </row>
    <row r="19" spans="2:15" ht="19" thickBot="1">
      <c r="B19" s="10" t="s">
        <v>299</v>
      </c>
      <c r="O19" s="8"/>
    </row>
    <row r="20" spans="2:15" ht="19" customHeight="1" thickBot="1">
      <c r="C20" s="10"/>
      <c r="D20" s="8"/>
      <c r="F20" s="146"/>
      <c r="G20" s="146"/>
      <c r="J20" s="322" t="s">
        <v>113</v>
      </c>
      <c r="K20" s="323"/>
      <c r="L20" s="323"/>
      <c r="M20" s="323"/>
      <c r="N20" s="324"/>
      <c r="O20" s="8"/>
    </row>
    <row r="21" spans="2:15" ht="23" customHeight="1">
      <c r="C21" s="1" t="s">
        <v>133</v>
      </c>
      <c r="D21" s="7" t="s">
        <v>164</v>
      </c>
      <c r="E21" s="148"/>
      <c r="F21" s="148"/>
      <c r="G21" s="148"/>
      <c r="H21" s="148"/>
      <c r="I21" s="149"/>
      <c r="J21" s="183" t="s">
        <v>284</v>
      </c>
      <c r="K21" s="184"/>
      <c r="L21" s="184"/>
      <c r="M21" s="184"/>
      <c r="N21" s="185"/>
    </row>
    <row r="22" spans="2:15" ht="20" customHeight="1">
      <c r="C22" s="9" t="s">
        <v>134</v>
      </c>
      <c r="D22" s="7" t="s">
        <v>0</v>
      </c>
      <c r="E22" s="148"/>
      <c r="F22" s="148"/>
      <c r="G22" s="148"/>
      <c r="H22" s="148"/>
      <c r="I22" s="149"/>
      <c r="J22" s="186"/>
      <c r="K22" s="187"/>
      <c r="L22" s="187"/>
      <c r="M22" s="187"/>
      <c r="N22" s="188"/>
    </row>
    <row r="23" spans="2:15" ht="20" customHeight="1" thickBot="1">
      <c r="C23" s="9" t="s">
        <v>135</v>
      </c>
      <c r="D23" s="7" t="s">
        <v>136</v>
      </c>
      <c r="E23" s="148"/>
      <c r="F23" s="148"/>
      <c r="G23" s="148"/>
      <c r="H23" s="148"/>
      <c r="I23" s="150" t="s">
        <v>24</v>
      </c>
      <c r="J23" s="189"/>
      <c r="K23" s="190"/>
      <c r="L23" s="190"/>
      <c r="M23" s="190"/>
      <c r="N23" s="191"/>
    </row>
    <row r="24" spans="2:15" ht="17" customHeight="1">
      <c r="C24" s="11" t="s">
        <v>11</v>
      </c>
      <c r="D24" s="12" t="s">
        <v>36</v>
      </c>
      <c r="E24" s="151">
        <f>E21*E22*E23*24/1000</f>
        <v>0</v>
      </c>
      <c r="F24" s="151">
        <f t="shared" ref="F24:G24" si="1">F21*F22*F23*24/1000</f>
        <v>0</v>
      </c>
      <c r="G24" s="151">
        <f t="shared" si="1"/>
        <v>0</v>
      </c>
      <c r="H24" s="151">
        <f>H21*H22*H23*24/1000</f>
        <v>0</v>
      </c>
      <c r="I24" s="151">
        <f>SUM(E24:H24)</f>
        <v>0</v>
      </c>
      <c r="J24" s="14"/>
      <c r="K24" s="14"/>
      <c r="L24" s="14"/>
      <c r="M24" s="14"/>
      <c r="N24" s="14"/>
      <c r="O24" s="14"/>
    </row>
    <row r="25" spans="2:15" ht="19" customHeight="1">
      <c r="C25" s="11"/>
      <c r="D25" s="12"/>
      <c r="E25" s="23"/>
      <c r="F25" s="23"/>
      <c r="G25" s="23"/>
      <c r="H25" s="23"/>
      <c r="O25" s="8"/>
    </row>
    <row r="26" spans="2:15" ht="22" customHeight="1">
      <c r="B26" s="10" t="s">
        <v>280</v>
      </c>
      <c r="O26" s="8"/>
    </row>
    <row r="27" spans="2:15" ht="19" thickBot="1">
      <c r="C27" s="1" t="s">
        <v>220</v>
      </c>
      <c r="D27" s="7" t="s">
        <v>30</v>
      </c>
      <c r="E27" s="8" t="s">
        <v>213</v>
      </c>
      <c r="F27" s="8" t="s">
        <v>214</v>
      </c>
      <c r="G27" s="8" t="s">
        <v>215</v>
      </c>
      <c r="H27" s="8" t="s">
        <v>216</v>
      </c>
      <c r="I27" s="8" t="s">
        <v>217</v>
      </c>
      <c r="J27" s="8" t="s">
        <v>218</v>
      </c>
    </row>
    <row r="28" spans="2:15" ht="19" thickBot="1">
      <c r="C28" s="1" t="s">
        <v>226</v>
      </c>
      <c r="D28" s="7" t="s">
        <v>164</v>
      </c>
      <c r="E28" s="148"/>
      <c r="F28" s="148"/>
      <c r="G28" s="148"/>
      <c r="H28" s="148"/>
      <c r="I28" s="148"/>
      <c r="J28" s="148"/>
      <c r="K28" s="149"/>
      <c r="L28" s="322" t="s">
        <v>113</v>
      </c>
      <c r="M28" s="323"/>
      <c r="N28" s="324"/>
      <c r="O28" s="126"/>
    </row>
    <row r="29" spans="2:15" ht="18" customHeight="1">
      <c r="C29" s="1" t="s">
        <v>227</v>
      </c>
      <c r="D29" s="7" t="s">
        <v>0</v>
      </c>
      <c r="E29" s="148"/>
      <c r="F29" s="148"/>
      <c r="G29" s="148"/>
      <c r="H29" s="148"/>
      <c r="I29" s="148"/>
      <c r="J29" s="148"/>
      <c r="K29" s="149"/>
      <c r="L29" s="183" t="s">
        <v>283</v>
      </c>
      <c r="M29" s="184"/>
      <c r="N29" s="185"/>
      <c r="O29" s="127"/>
    </row>
    <row r="30" spans="2:15">
      <c r="C30" s="1" t="s">
        <v>228</v>
      </c>
      <c r="D30" s="7" t="s">
        <v>164</v>
      </c>
      <c r="E30" s="148"/>
      <c r="F30" s="148"/>
      <c r="G30" s="148"/>
      <c r="H30" s="148"/>
      <c r="I30" s="148"/>
      <c r="J30" s="148"/>
      <c r="K30" s="149"/>
      <c r="L30" s="186"/>
      <c r="M30" s="187"/>
      <c r="N30" s="188"/>
      <c r="O30" s="128"/>
    </row>
    <row r="31" spans="2:15" ht="22" customHeight="1" thickBot="1">
      <c r="C31" s="1" t="s">
        <v>229</v>
      </c>
      <c r="D31" s="7" t="s">
        <v>0</v>
      </c>
      <c r="E31" s="148"/>
      <c r="F31" s="148"/>
      <c r="G31" s="148"/>
      <c r="H31" s="148"/>
      <c r="I31" s="148"/>
      <c r="J31" s="148"/>
      <c r="K31" s="150" t="s">
        <v>24</v>
      </c>
      <c r="L31" s="186"/>
      <c r="M31" s="187"/>
      <c r="N31" s="188"/>
      <c r="O31" s="129"/>
    </row>
    <row r="32" spans="2:15">
      <c r="C32" s="11" t="s">
        <v>11</v>
      </c>
      <c r="D32" s="12" t="s">
        <v>36</v>
      </c>
      <c r="E32" s="151">
        <f t="shared" ref="E32:J32" si="2">SUM(E37:J37+E38:J38)</f>
        <v>0</v>
      </c>
      <c r="F32" s="151">
        <f t="shared" si="2"/>
        <v>0</v>
      </c>
      <c r="G32" s="151">
        <f>SUM(G37:L37+G38:L38)</f>
        <v>0</v>
      </c>
      <c r="H32" s="151">
        <f t="shared" si="2"/>
        <v>0</v>
      </c>
      <c r="I32" s="151">
        <f t="shared" si="2"/>
        <v>0</v>
      </c>
      <c r="J32" s="151">
        <f t="shared" si="2"/>
        <v>0</v>
      </c>
      <c r="K32" s="151">
        <f>SUM(E32:J32)</f>
        <v>0</v>
      </c>
      <c r="L32" s="186"/>
      <c r="M32" s="187"/>
      <c r="N32" s="188"/>
    </row>
    <row r="33" spans="2:14" ht="19" thickBot="1">
      <c r="L33" s="189"/>
      <c r="M33" s="190"/>
      <c r="N33" s="191"/>
    </row>
    <row r="34" spans="2:14" ht="19" hidden="1" customHeight="1">
      <c r="B34" s="223" t="s">
        <v>219</v>
      </c>
      <c r="C34" s="223"/>
      <c r="E34" s="8" t="s">
        <v>213</v>
      </c>
      <c r="F34" s="8" t="s">
        <v>214</v>
      </c>
      <c r="G34" s="8" t="s">
        <v>215</v>
      </c>
      <c r="H34" s="8" t="s">
        <v>216</v>
      </c>
      <c r="I34" s="8" t="s">
        <v>217</v>
      </c>
      <c r="J34" s="8" t="s">
        <v>218</v>
      </c>
    </row>
    <row r="35" spans="2:14" hidden="1">
      <c r="C35" s="1" t="s">
        <v>221</v>
      </c>
      <c r="D35" s="7" t="s">
        <v>22</v>
      </c>
      <c r="E35" s="130">
        <f>E28*E29*365*24/1000</f>
        <v>0</v>
      </c>
      <c r="F35" s="130">
        <f t="shared" ref="F35:J35" si="3">F28*F29*365*24/1000</f>
        <v>0</v>
      </c>
      <c r="G35" s="130">
        <f t="shared" si="3"/>
        <v>0</v>
      </c>
      <c r="H35" s="130">
        <f t="shared" si="3"/>
        <v>0</v>
      </c>
      <c r="I35" s="130">
        <f t="shared" si="3"/>
        <v>0</v>
      </c>
      <c r="J35" s="130">
        <f t="shared" si="3"/>
        <v>0</v>
      </c>
    </row>
    <row r="36" spans="2:14" hidden="1">
      <c r="C36" s="1" t="s">
        <v>222</v>
      </c>
      <c r="D36" s="7" t="s">
        <v>22</v>
      </c>
      <c r="E36" s="130">
        <f>E30*E31*365*24/1000</f>
        <v>0</v>
      </c>
      <c r="F36" s="130">
        <f t="shared" ref="F36:I36" si="4">F30*F31*365*24/1000</f>
        <v>0</v>
      </c>
      <c r="G36" s="130">
        <f t="shared" si="4"/>
        <v>0</v>
      </c>
      <c r="H36" s="130">
        <f t="shared" si="4"/>
        <v>0</v>
      </c>
      <c r="I36" s="130">
        <f t="shared" si="4"/>
        <v>0</v>
      </c>
      <c r="J36" s="130">
        <f>J30*J31*365*24/1000</f>
        <v>0</v>
      </c>
    </row>
    <row r="37" spans="2:14" hidden="1">
      <c r="C37" s="1" t="s">
        <v>224</v>
      </c>
      <c r="D37" s="7" t="s">
        <v>22</v>
      </c>
      <c r="E37" s="130">
        <f>IF((LEFT($J$27,1)-LEFT(E$27,1))&lt;=0,0,((LEFT($J$27,1)-LEFT(E$27,1))*0.05)*E35)</f>
        <v>0</v>
      </c>
      <c r="F37" s="130">
        <f t="shared" ref="F37:J37" si="5">IF((LEFT($J$27,1)-LEFT(F$27,1))&lt;=0,0,((LEFT($J$27,1)-LEFT(F$27,1))*0.05)*F35)</f>
        <v>0</v>
      </c>
      <c r="G37" s="130">
        <f t="shared" si="5"/>
        <v>0</v>
      </c>
      <c r="H37" s="130">
        <f t="shared" si="5"/>
        <v>0</v>
      </c>
      <c r="I37" s="130">
        <f t="shared" si="5"/>
        <v>0</v>
      </c>
      <c r="J37" s="130">
        <f t="shared" si="5"/>
        <v>0</v>
      </c>
      <c r="K37" s="8" t="s">
        <v>225</v>
      </c>
    </row>
    <row r="38" spans="2:14" hidden="1">
      <c r="C38" s="1" t="s">
        <v>223</v>
      </c>
      <c r="D38" s="7" t="s">
        <v>22</v>
      </c>
      <c r="E38" s="130">
        <f>IF((LEFT($J$27,1)-LEFT(E$27,1))&lt;=0,0,((LEFT($J$27,1)-LEFT(E$27,1))*0.05)*E36)</f>
        <v>0</v>
      </c>
      <c r="F38" s="130">
        <f t="shared" ref="F38:J38" si="6">IF((LEFT($J$27,1)-LEFT(F$27,1))&lt;=0,0,((LEFT($J$27,1)-LEFT(F$27,1))*0.05)*F36)</f>
        <v>0</v>
      </c>
      <c r="G38" s="130">
        <f t="shared" si="6"/>
        <v>0</v>
      </c>
      <c r="H38" s="130">
        <f t="shared" si="6"/>
        <v>0</v>
      </c>
      <c r="I38" s="130">
        <f t="shared" si="6"/>
        <v>0</v>
      </c>
      <c r="J38" s="130">
        <f t="shared" si="6"/>
        <v>0</v>
      </c>
      <c r="K38" s="8" t="s">
        <v>225</v>
      </c>
    </row>
  </sheetData>
  <sheetProtection password="E192" sheet="1" objects="1" scenarios="1" selectLockedCells="1"/>
  <mergeCells count="11">
    <mergeCell ref="L28:N28"/>
    <mergeCell ref="B34:C34"/>
    <mergeCell ref="J6:N8"/>
    <mergeCell ref="J5:N5"/>
    <mergeCell ref="J20:N20"/>
    <mergeCell ref="J21:N23"/>
    <mergeCell ref="J10:N10"/>
    <mergeCell ref="J11:N12"/>
    <mergeCell ref="J15:N15"/>
    <mergeCell ref="J16:N17"/>
    <mergeCell ref="L29:N33"/>
  </mergeCells>
  <phoneticPr fontId="9" type="noConversion"/>
  <pageMargins left="0.39000000000000007" right="0.39000000000000007" top="0.59" bottom="1.18" header="0.39000000000000007" footer="0.5"/>
  <pageSetup paperSize="9" scale="56" fitToHeight="3" orientation="landscape" horizontalDpi="4294967292" verticalDpi="4294967292"/>
  <headerFooter>
    <oddHeader>&amp;L&amp;"-,Gras"&amp;20&amp;K70A665Potentiel d'économies d'énergie pour les appareils électroménagers&amp;R&amp;P</oddHeader>
    <oddFooter>&amp;L&amp;"Calibri,Normal"&amp;K000000&amp;G&amp;R&amp;"Calibri,Normal"&amp;K000000&amp;G</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6147" r:id="rId4" name="Option Button 3">
              <controlPr locked="0" defaultSize="0" autoFill="0" autoLine="0" autoPict="0">
                <anchor moveWithCells="1">
                  <from>
                    <xdr:col>4</xdr:col>
                    <xdr:colOff>254000</xdr:colOff>
                    <xdr:row>9</xdr:row>
                    <xdr:rowOff>101600</xdr:rowOff>
                  </from>
                  <to>
                    <xdr:col>4</xdr:col>
                    <xdr:colOff>698500</xdr:colOff>
                    <xdr:row>11</xdr:row>
                    <xdr:rowOff>114300</xdr:rowOff>
                  </to>
                </anchor>
              </controlPr>
            </control>
          </mc:Choice>
          <mc:Fallback/>
        </mc:AlternateContent>
        <mc:AlternateContent xmlns:mc="http://schemas.openxmlformats.org/markup-compatibility/2006">
          <mc:Choice Requires="x14">
            <control shapeId="6155" r:id="rId5" name="Group Box 11">
              <controlPr defaultSize="0" autoFill="0" autoPict="0">
                <anchor moveWithCells="1">
                  <from>
                    <xdr:col>4</xdr:col>
                    <xdr:colOff>0</xdr:colOff>
                    <xdr:row>9</xdr:row>
                    <xdr:rowOff>0</xdr:rowOff>
                  </from>
                  <to>
                    <xdr:col>5</xdr:col>
                    <xdr:colOff>749300</xdr:colOff>
                    <xdr:row>11</xdr:row>
                    <xdr:rowOff>12700</xdr:rowOff>
                  </to>
                </anchor>
              </controlPr>
            </control>
          </mc:Choice>
          <mc:Fallback/>
        </mc:AlternateContent>
        <mc:AlternateContent xmlns:mc="http://schemas.openxmlformats.org/markup-compatibility/2006">
          <mc:Choice Requires="x14">
            <control shapeId="6156" r:id="rId6" name="Option Button 12">
              <controlPr locked="0" defaultSize="0" autoFill="0" autoLine="0" autoPict="0">
                <anchor moveWithCells="1">
                  <from>
                    <xdr:col>4</xdr:col>
                    <xdr:colOff>241300</xdr:colOff>
                    <xdr:row>14</xdr:row>
                    <xdr:rowOff>304800</xdr:rowOff>
                  </from>
                  <to>
                    <xdr:col>4</xdr:col>
                    <xdr:colOff>635000</xdr:colOff>
                    <xdr:row>15</xdr:row>
                    <xdr:rowOff>444500</xdr:rowOff>
                  </to>
                </anchor>
              </controlPr>
            </control>
          </mc:Choice>
          <mc:Fallback/>
        </mc:AlternateContent>
        <mc:AlternateContent xmlns:mc="http://schemas.openxmlformats.org/markup-compatibility/2006">
          <mc:Choice Requires="x14">
            <control shapeId="6157" r:id="rId7" name="Option Button 13">
              <controlPr locked="0" defaultSize="0" autoFill="0" autoLine="0" autoPict="0">
                <anchor moveWithCells="1">
                  <from>
                    <xdr:col>5</xdr:col>
                    <xdr:colOff>254000</xdr:colOff>
                    <xdr:row>9</xdr:row>
                    <xdr:rowOff>114300</xdr:rowOff>
                  </from>
                  <to>
                    <xdr:col>5</xdr:col>
                    <xdr:colOff>749300</xdr:colOff>
                    <xdr:row>11</xdr:row>
                    <xdr:rowOff>139700</xdr:rowOff>
                  </to>
                </anchor>
              </controlPr>
            </control>
          </mc:Choice>
          <mc:Fallback/>
        </mc:AlternateContent>
        <mc:AlternateContent xmlns:mc="http://schemas.openxmlformats.org/markup-compatibility/2006">
          <mc:Choice Requires="x14">
            <control shapeId="6158" r:id="rId8" name="Group Box 14">
              <controlPr defaultSize="0" autoFill="0" autoPict="0">
                <anchor moveWithCells="1">
                  <from>
                    <xdr:col>4</xdr:col>
                    <xdr:colOff>12700</xdr:colOff>
                    <xdr:row>14</xdr:row>
                    <xdr:rowOff>0</xdr:rowOff>
                  </from>
                  <to>
                    <xdr:col>5</xdr:col>
                    <xdr:colOff>749300</xdr:colOff>
                    <xdr:row>15</xdr:row>
                    <xdr:rowOff>457200</xdr:rowOff>
                  </to>
                </anchor>
              </controlPr>
            </control>
          </mc:Choice>
          <mc:Fallback/>
        </mc:AlternateContent>
        <mc:AlternateContent xmlns:mc="http://schemas.openxmlformats.org/markup-compatibility/2006">
          <mc:Choice Requires="x14">
            <control shapeId="6161" r:id="rId9" name="Option Button 17">
              <controlPr locked="0" defaultSize="0" autoFill="0" autoLine="0" autoPict="0">
                <anchor moveWithCells="1">
                  <from>
                    <xdr:col>5</xdr:col>
                    <xdr:colOff>241300</xdr:colOff>
                    <xdr:row>15</xdr:row>
                    <xdr:rowOff>101600</xdr:rowOff>
                  </from>
                  <to>
                    <xdr:col>5</xdr:col>
                    <xdr:colOff>635000</xdr:colOff>
                    <xdr:row>15</xdr:row>
                    <xdr:rowOff>317500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O36"/>
  <sheetViews>
    <sheetView view="pageLayout" zoomScale="85" workbookViewId="0">
      <selection activeCell="E22" sqref="E22"/>
    </sheetView>
  </sheetViews>
  <sheetFormatPr baseColWidth="10" defaultRowHeight="18" x14ac:dyDescent="0"/>
  <cols>
    <col min="1" max="1" width="2.6640625" style="4" customWidth="1"/>
    <col min="2" max="2" width="7" style="2" customWidth="1"/>
    <col min="3" max="3" width="94.83203125" style="1" customWidth="1"/>
    <col min="4" max="4" width="17.5" style="7" customWidth="1"/>
    <col min="5" max="14" width="10.83203125" style="8"/>
    <col min="15" max="15" width="14.33203125" style="6" customWidth="1"/>
  </cols>
  <sheetData>
    <row r="1" spans="2:15">
      <c r="D1" s="3" t="s">
        <v>7</v>
      </c>
      <c r="O1" s="5"/>
    </row>
    <row r="2" spans="2:15" ht="19" thickBot="1">
      <c r="B2" s="2" t="s">
        <v>12</v>
      </c>
    </row>
    <row r="3" spans="2:15" ht="19" thickBot="1">
      <c r="C3" s="10" t="s">
        <v>23</v>
      </c>
      <c r="E3" s="142"/>
      <c r="F3" s="143"/>
      <c r="G3" s="143"/>
      <c r="H3" s="143"/>
      <c r="I3" s="143"/>
      <c r="J3" s="143"/>
      <c r="K3" s="143"/>
      <c r="L3" s="143"/>
      <c r="M3" s="143"/>
      <c r="N3" s="144"/>
    </row>
    <row r="4" spans="2:15">
      <c r="C4" s="9"/>
      <c r="E4"/>
      <c r="F4"/>
      <c r="G4"/>
      <c r="H4"/>
      <c r="I4"/>
      <c r="J4"/>
      <c r="K4"/>
      <c r="L4"/>
      <c r="M4"/>
      <c r="N4"/>
    </row>
    <row r="5" spans="2:15">
      <c r="C5" s="1" t="s">
        <v>1</v>
      </c>
      <c r="D5" s="7" t="s">
        <v>13</v>
      </c>
      <c r="E5" s="88"/>
      <c r="F5" s="88"/>
      <c r="G5" s="88"/>
      <c r="H5" s="88"/>
      <c r="I5" s="88"/>
      <c r="J5" s="88"/>
      <c r="K5" s="88"/>
      <c r="L5" s="88"/>
      <c r="M5" s="88"/>
      <c r="N5" s="88"/>
    </row>
    <row r="6" spans="2:15">
      <c r="C6" s="1" t="s">
        <v>2</v>
      </c>
      <c r="D6" s="7" t="s">
        <v>13</v>
      </c>
      <c r="E6" s="88"/>
      <c r="F6" s="88"/>
      <c r="G6" s="88"/>
      <c r="H6" s="88"/>
      <c r="I6" s="88"/>
      <c r="J6" s="88"/>
      <c r="K6" s="88"/>
      <c r="L6" s="88"/>
      <c r="M6" s="88"/>
      <c r="N6" s="88"/>
    </row>
    <row r="7" spans="2:15">
      <c r="C7" s="1" t="s">
        <v>3</v>
      </c>
      <c r="D7" s="7" t="s">
        <v>13</v>
      </c>
      <c r="E7" s="88"/>
      <c r="F7" s="88"/>
      <c r="G7" s="88"/>
      <c r="H7" s="88"/>
      <c r="I7" s="88"/>
      <c r="J7" s="88"/>
      <c r="K7" s="88"/>
      <c r="L7" s="88"/>
      <c r="M7" s="88"/>
      <c r="N7" s="88"/>
    </row>
    <row r="9" spans="2:15">
      <c r="C9" s="1" t="s">
        <v>6</v>
      </c>
      <c r="D9" s="7" t="s">
        <v>0</v>
      </c>
      <c r="E9" s="138"/>
      <c r="F9" s="138"/>
      <c r="G9" s="138"/>
      <c r="H9" s="138"/>
      <c r="I9" s="138"/>
      <c r="J9" s="138"/>
      <c r="K9" s="138"/>
      <c r="L9" s="138"/>
      <c r="M9" s="138"/>
      <c r="N9" s="138"/>
    </row>
    <row r="10" spans="2:15">
      <c r="C10" s="1" t="s">
        <v>5</v>
      </c>
      <c r="D10" s="7" t="s">
        <v>0</v>
      </c>
      <c r="E10" s="138"/>
      <c r="F10" s="138"/>
      <c r="G10" s="138"/>
      <c r="H10" s="138"/>
      <c r="I10" s="138"/>
      <c r="J10" s="138"/>
      <c r="K10" s="138"/>
      <c r="L10" s="138"/>
      <c r="M10" s="138"/>
      <c r="N10" s="138"/>
    </row>
    <row r="11" spans="2:15">
      <c r="C11" s="1" t="s">
        <v>4</v>
      </c>
      <c r="D11" s="7" t="s">
        <v>0</v>
      </c>
      <c r="E11" s="138"/>
      <c r="F11" s="138"/>
      <c r="G11" s="138"/>
      <c r="H11" s="138"/>
      <c r="I11" s="138"/>
      <c r="J11" s="138"/>
      <c r="K11" s="138"/>
      <c r="L11" s="138"/>
      <c r="M11" s="138"/>
      <c r="N11" s="138"/>
    </row>
    <row r="13" spans="2:15">
      <c r="C13" s="1" t="s">
        <v>8</v>
      </c>
      <c r="D13" s="7" t="s">
        <v>14</v>
      </c>
      <c r="E13" s="138"/>
      <c r="F13" s="138"/>
      <c r="G13" s="138"/>
      <c r="H13" s="138"/>
      <c r="I13" s="138"/>
      <c r="J13" s="138"/>
      <c r="K13" s="138"/>
      <c r="L13" s="138"/>
      <c r="M13" s="138"/>
      <c r="N13" s="138"/>
    </row>
    <row r="14" spans="2:15">
      <c r="C14" s="1" t="s">
        <v>9</v>
      </c>
      <c r="D14" s="7" t="s">
        <v>14</v>
      </c>
      <c r="E14" s="138"/>
      <c r="F14" s="138"/>
      <c r="G14" s="138"/>
      <c r="H14" s="138"/>
      <c r="I14" s="138"/>
      <c r="J14" s="138"/>
      <c r="K14" s="138"/>
      <c r="L14" s="138"/>
      <c r="M14" s="138"/>
      <c r="N14" s="138"/>
    </row>
    <row r="15" spans="2:15">
      <c r="C15" s="1" t="s">
        <v>10</v>
      </c>
      <c r="D15" s="7" t="s">
        <v>14</v>
      </c>
      <c r="E15" s="138"/>
      <c r="F15" s="138"/>
      <c r="G15" s="138"/>
      <c r="H15" s="138"/>
      <c r="I15" s="138"/>
      <c r="J15" s="138"/>
      <c r="K15" s="138"/>
      <c r="L15" s="138"/>
      <c r="M15" s="138"/>
      <c r="N15" s="138"/>
    </row>
    <row r="17" spans="2:15" ht="75">
      <c r="C17" s="1" t="s">
        <v>17</v>
      </c>
      <c r="E17" s="138"/>
      <c r="F17" s="138"/>
      <c r="G17" s="138"/>
      <c r="H17" s="138"/>
      <c r="I17" s="138"/>
      <c r="J17" s="138"/>
      <c r="K17" s="138"/>
      <c r="L17" s="138"/>
      <c r="M17" s="138"/>
      <c r="N17" s="138"/>
    </row>
    <row r="18" spans="2:15">
      <c r="O18" s="104" t="s">
        <v>24</v>
      </c>
    </row>
    <row r="19" spans="2:15">
      <c r="C19" s="11" t="s">
        <v>11</v>
      </c>
      <c r="D19" s="12" t="s">
        <v>22</v>
      </c>
      <c r="E19" s="13">
        <f>((E5*E9*E13)+(E6*E10*E14)+(E7*E11*E15))/60/1000*E17</f>
        <v>0</v>
      </c>
      <c r="F19" s="13">
        <f t="shared" ref="F19:N19" si="0">((F5*F9*F13)+(F6*F10*F14)+(F7*F11*F15))/60/1000*F17</f>
        <v>0</v>
      </c>
      <c r="G19" s="13">
        <f t="shared" si="0"/>
        <v>0</v>
      </c>
      <c r="H19" s="13">
        <f t="shared" si="0"/>
        <v>0</v>
      </c>
      <c r="I19" s="13">
        <f t="shared" si="0"/>
        <v>0</v>
      </c>
      <c r="J19" s="13">
        <f t="shared" si="0"/>
        <v>0</v>
      </c>
      <c r="K19" s="13">
        <f t="shared" si="0"/>
        <v>0</v>
      </c>
      <c r="L19" s="13">
        <f t="shared" si="0"/>
        <v>0</v>
      </c>
      <c r="M19" s="13">
        <f t="shared" si="0"/>
        <v>0</v>
      </c>
      <c r="N19" s="13">
        <f t="shared" si="0"/>
        <v>0</v>
      </c>
      <c r="O19" s="13">
        <f>SUM(E19:N19)</f>
        <v>0</v>
      </c>
    </row>
    <row r="20" spans="2:15">
      <c r="F20" s="146"/>
      <c r="G20" s="146"/>
    </row>
    <row r="21" spans="2:15" ht="19" thickBot="1">
      <c r="B21" s="2" t="s">
        <v>18</v>
      </c>
    </row>
    <row r="22" spans="2:15" ht="19" thickBot="1">
      <c r="C22" s="10" t="s">
        <v>23</v>
      </c>
      <c r="E22" s="142"/>
      <c r="F22" s="143"/>
      <c r="G22" s="143"/>
      <c r="H22" s="143"/>
      <c r="I22" s="143"/>
      <c r="J22" s="143"/>
      <c r="K22" s="143"/>
      <c r="L22" s="143"/>
      <c r="M22" s="143"/>
      <c r="N22" s="144"/>
    </row>
    <row r="23" spans="2:15">
      <c r="C23" s="9"/>
      <c r="E23"/>
      <c r="F23"/>
      <c r="G23"/>
      <c r="H23"/>
      <c r="I23"/>
      <c r="J23"/>
      <c r="K23"/>
      <c r="L23"/>
      <c r="M23"/>
      <c r="N23"/>
    </row>
    <row r="24" spans="2:15">
      <c r="C24" s="1" t="s">
        <v>20</v>
      </c>
      <c r="D24" s="7" t="s">
        <v>13</v>
      </c>
      <c r="E24" s="138"/>
      <c r="F24" s="138"/>
      <c r="G24" s="138"/>
      <c r="H24" s="138"/>
      <c r="I24" s="138"/>
      <c r="J24" s="138"/>
      <c r="K24" s="138"/>
      <c r="L24" s="138"/>
      <c r="M24" s="138"/>
      <c r="N24" s="138"/>
    </row>
    <row r="25" spans="2:15">
      <c r="C25" s="1" t="s">
        <v>21</v>
      </c>
      <c r="D25" s="7" t="s">
        <v>0</v>
      </c>
      <c r="E25" s="138"/>
      <c r="F25" s="138"/>
      <c r="G25" s="138"/>
      <c r="H25" s="138"/>
      <c r="I25" s="138"/>
      <c r="J25" s="138"/>
      <c r="K25" s="138"/>
      <c r="L25" s="138"/>
      <c r="M25" s="138"/>
      <c r="N25" s="138"/>
    </row>
    <row r="26" spans="2:15">
      <c r="E26"/>
      <c r="F26"/>
      <c r="G26"/>
      <c r="H26"/>
      <c r="I26"/>
      <c r="J26"/>
      <c r="K26"/>
      <c r="L26"/>
      <c r="M26"/>
      <c r="N26"/>
    </row>
    <row r="27" spans="2:15">
      <c r="C27" s="1" t="s">
        <v>25</v>
      </c>
      <c r="D27" s="7" t="s">
        <v>13</v>
      </c>
      <c r="E27" s="138"/>
      <c r="F27" s="138"/>
      <c r="G27" s="138"/>
      <c r="H27" s="138"/>
      <c r="I27" s="138"/>
      <c r="J27" s="138"/>
      <c r="K27" s="138"/>
      <c r="L27" s="138"/>
      <c r="M27" s="138"/>
      <c r="N27" s="138"/>
    </row>
    <row r="28" spans="2:15">
      <c r="C28" s="1" t="s">
        <v>26</v>
      </c>
      <c r="D28" s="7" t="s">
        <v>0</v>
      </c>
      <c r="E28" s="138"/>
      <c r="F28" s="138"/>
      <c r="G28" s="138"/>
      <c r="H28" s="138"/>
      <c r="I28" s="138"/>
      <c r="J28" s="138"/>
      <c r="K28" s="138"/>
      <c r="L28" s="138"/>
      <c r="M28" s="138"/>
      <c r="N28" s="138"/>
    </row>
    <row r="29" spans="2:15">
      <c r="E29" s="146"/>
      <c r="F29" s="146"/>
      <c r="G29" s="146"/>
      <c r="H29" s="146"/>
      <c r="I29" s="146"/>
      <c r="J29" s="146"/>
      <c r="K29" s="146"/>
      <c r="L29" s="146"/>
      <c r="M29" s="146"/>
      <c r="N29" s="146"/>
    </row>
    <row r="30" spans="2:15" ht="45">
      <c r="C30" s="1" t="s">
        <v>27</v>
      </c>
      <c r="D30" s="7" t="s">
        <v>19</v>
      </c>
      <c r="E30" s="138"/>
      <c r="F30" s="138"/>
      <c r="G30" s="138"/>
      <c r="H30" s="138"/>
      <c r="I30" s="138"/>
      <c r="J30" s="138"/>
      <c r="K30" s="138"/>
      <c r="L30" s="138"/>
      <c r="M30" s="138"/>
      <c r="N30" s="138"/>
    </row>
    <row r="32" spans="2:15">
      <c r="C32" s="1" t="s">
        <v>28</v>
      </c>
      <c r="D32" s="7" t="s">
        <v>29</v>
      </c>
      <c r="E32" s="145"/>
      <c r="F32" s="138"/>
      <c r="G32" s="138"/>
      <c r="H32" s="138"/>
      <c r="I32" s="138"/>
      <c r="J32" s="138"/>
      <c r="K32" s="138"/>
      <c r="L32" s="138"/>
      <c r="M32" s="138"/>
      <c r="N32" s="138"/>
    </row>
    <row r="34" spans="3:15" ht="75">
      <c r="C34" s="1" t="s">
        <v>17</v>
      </c>
      <c r="E34" s="138"/>
      <c r="F34" s="138"/>
      <c r="G34" s="138"/>
      <c r="H34" s="138"/>
      <c r="I34" s="138"/>
      <c r="J34" s="138"/>
      <c r="K34" s="138"/>
      <c r="L34" s="138"/>
      <c r="M34" s="138"/>
      <c r="N34" s="138"/>
    </row>
    <row r="35" spans="3:15">
      <c r="O35" s="104" t="s">
        <v>24</v>
      </c>
    </row>
    <row r="36" spans="3:15">
      <c r="C36" s="11" t="s">
        <v>11</v>
      </c>
      <c r="D36" s="12" t="s">
        <v>22</v>
      </c>
      <c r="E36" s="14">
        <f>((E24*E25)+(E27*E28))*E30*E32/60*E34/1000</f>
        <v>0</v>
      </c>
      <c r="F36" s="14">
        <f t="shared" ref="F36:N36" si="1">((F24*F25)+(F27*F28))*F30*F32/60*F34/1000</f>
        <v>0</v>
      </c>
      <c r="G36" s="14">
        <f t="shared" si="1"/>
        <v>0</v>
      </c>
      <c r="H36" s="14">
        <f t="shared" si="1"/>
        <v>0</v>
      </c>
      <c r="I36" s="14">
        <f t="shared" si="1"/>
        <v>0</v>
      </c>
      <c r="J36" s="14">
        <f t="shared" si="1"/>
        <v>0</v>
      </c>
      <c r="K36" s="14">
        <f t="shared" si="1"/>
        <v>0</v>
      </c>
      <c r="L36" s="14">
        <f t="shared" si="1"/>
        <v>0</v>
      </c>
      <c r="M36" s="14">
        <f t="shared" si="1"/>
        <v>0</v>
      </c>
      <c r="N36" s="14">
        <f t="shared" si="1"/>
        <v>0</v>
      </c>
      <c r="O36" s="13">
        <f>SUM(E36:N36)</f>
        <v>0</v>
      </c>
    </row>
  </sheetData>
  <sheetProtection password="E192" sheet="1" objects="1" scenarios="1" selectLockedCells="1"/>
  <phoneticPr fontId="9" type="noConversion"/>
  <pageMargins left="0.39000000000000007" right="0.39000000000000007" top="0.59" bottom="1.18" header="0.39000000000000007" footer="0.5"/>
  <pageSetup paperSize="9" scale="52" fitToHeight="3" orientation="landscape" horizontalDpi="4294967292" verticalDpi="4294967292"/>
  <headerFooter>
    <oddHeader>&amp;L&amp;"-,Gras"&amp;20&amp;K70A665Potentiel d'économies d'énergie pour l'éclairage&amp;R&amp;P</oddHeader>
    <oddFooter>&amp;L&amp;"Calibri,Normal"&amp;K000000&amp;G&amp;R&amp;"Calibri,Normal"&amp;K000000&amp;G</oddFooter>
  </headerFooter>
  <legacyDrawingHF r:id="rId1"/>
  <extLst>
    <ext xmlns:mx="http://schemas.microsoft.com/office/mac/excel/2008/main" uri="{64002731-A6B0-56B0-2670-7721B7C09600}">
      <mx:PLV Mode="1" OnePage="0" WScale="52"/>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enableFormatConditionsCalculation="0">
    <pageSetUpPr fitToPage="1"/>
  </sheetPr>
  <dimension ref="A2:W78"/>
  <sheetViews>
    <sheetView view="pageLayout" zoomScale="85" zoomScaleNormal="85" zoomScalePageLayoutView="85" workbookViewId="0">
      <selection activeCell="E23" sqref="E23"/>
    </sheetView>
  </sheetViews>
  <sheetFormatPr baseColWidth="10" defaultRowHeight="15" x14ac:dyDescent="0"/>
  <cols>
    <col min="1" max="1" width="4.5" style="2" customWidth="1"/>
    <col min="2" max="2" width="61" style="1" customWidth="1"/>
    <col min="3" max="3" width="12.33203125" style="7" customWidth="1"/>
    <col min="4" max="13" width="10.1640625" style="8" customWidth="1"/>
    <col min="14" max="14" width="10.1640625" style="6" customWidth="1"/>
    <col min="15" max="16" width="10.1640625" customWidth="1"/>
    <col min="17" max="17" width="22.83203125" customWidth="1"/>
    <col min="19" max="19" width="4.5" customWidth="1"/>
  </cols>
  <sheetData>
    <row r="2" spans="2:18" ht="16" thickBot="1">
      <c r="B2" s="2" t="s">
        <v>212</v>
      </c>
      <c r="C2" s="3" t="s">
        <v>7</v>
      </c>
      <c r="N2" s="5"/>
    </row>
    <row r="3" spans="2:18" ht="29" customHeight="1">
      <c r="C3" s="3"/>
      <c r="J3" s="183" t="str">
        <f ca="1">"Remarque: Calcul du potentiel d'économies d'énergie si la température de chauffage ne dépasse pas les 20°C dans les locaux d'une entreprise. Ceci est une estimation grossière et non parfaite du potentiel réelle. 
" &amp; "Marche à suivre: Il est demandé d'estimer la surface totale chauffée à une certaine température. Pour le relevé de la température, prenez l'arrondi à l'unité la plus proche. Si possible, ne donnez que l'énergie utilisée pour le chauffage." &amp; " Si vous ne possédez que l'énergie totale (avec eau chaude sanitaire), veuillez cocher les cases correspondantes. Pour l'électricité, si vous ne possédez que la consommation totale, veuillez replir la case correspondante en cellule D10.
" &amp; "Hypothèses: 
- L'énergie utilisée sur l'année pour le chauffage est homogène durant tous les jours de la saison de chauffage." &amp; "
- La température moyenne pour la période de froid est calculée à partir de la moyenne mensuelle des température pour les mois de janvier, février, mars, avril, octobre, novembre et décembre de l'année " &amp; YEAR(TODAY())-1 &amp; ".
- Le delta (la différence) entre les 20°C voulu de la température intérieure et la température extérieure ne varie pas au cours de la saison de chauffage." &amp; " La température extérieure utilisée est la moyenne de la saison de chauffage pour l'année en cours." &amp; "
- La température intérieure prise en compte par les participants est la température instantanée du jour où la mesure a été faite par le participant et non la moyenne saisonnière." &amp; " 
- Chaque degré de moins à chauffer permet d'économiser 6% de l'énergie (OFEV, 2006, Logement tout confort, Chauffage et aération).
Source: eco énergie, ville de Genève 2002"</f>
        <v>Remarque: Calcul du potentiel d'économies d'énergie si la température de chauffage ne dépasse pas les 20°C dans les locaux d'une entreprise. Ceci est une estimation grossière et non parfaite du potentiel réelle. _x000D__x000D_Marche à suivre: Il est demandé d'estimer la surface totale chauffée à une certaine température. Pour le relevé de la température, prenez l'arrondi à l'unité la plus proche. Si possible, ne donnez que l'énergie utilisée pour le chauffage. Si vous ne possédez que l'énergie totale (avec eau chaude sanitaire), veuillez cocher les cases correspondantes. Pour l'électricité, si vous ne possédez que la consommation totale, veuillez replir la case correspondante en cellule D10._x000D__x000D_Hypothèses: _x000D_- L'énergie utilisée sur l'année pour le chauffage est homogène durant tous les jours de la saison de chauffage._x000D_- La température moyenne pour la période de froid est calculée à partir de la moyenne mensuelle des température pour les mois de janvier, février, mars, avril, octobre, novembre et décembre de l'année 2014._x000D_- Le delta (la différence) entre les 20°C voulu de la température intérieure et la température extérieure ne varie pas au cours de la saison de chauffage. La température extérieure utilisée est la moyenne de la saison de chauffage pour l'année en cours._x000D_- La température intérieure prise en compte par les participants est la température instantanée du jour où la mesure a été faite par le participant et non la moyenne saisonnière. _x000D_- Chaque degré de moins à chauffer permet d'économiser 6% de l'énergie (OFEV, 2006, Logement tout confort, Chauffage et aération)._x000D__x000D_Source: eco énergie, ville de Genève 2002</v>
      </c>
      <c r="K3" s="184"/>
      <c r="L3" s="184"/>
      <c r="M3" s="184"/>
      <c r="N3" s="184"/>
      <c r="O3" s="184"/>
      <c r="P3" s="184"/>
      <c r="Q3" s="184"/>
      <c r="R3" s="185"/>
    </row>
    <row r="4" spans="2:18" ht="20" customHeight="1" thickBot="1">
      <c r="B4" s="77" t="s">
        <v>41</v>
      </c>
      <c r="C4" s="79"/>
      <c r="J4" s="186"/>
      <c r="K4" s="187"/>
      <c r="L4" s="187"/>
      <c r="M4" s="187"/>
      <c r="N4" s="187"/>
      <c r="O4" s="187"/>
      <c r="P4" s="187"/>
      <c r="Q4" s="187"/>
      <c r="R4" s="188"/>
    </row>
    <row r="5" spans="2:18" ht="16" hidden="1" customHeight="1" thickBot="1">
      <c r="B5" s="1" t="s">
        <v>38</v>
      </c>
      <c r="C5" s="132" t="s">
        <v>0</v>
      </c>
      <c r="D5" s="228" t="e">
        <f>SUM(D32:O32)</f>
        <v>#REF!</v>
      </c>
      <c r="E5" s="229"/>
      <c r="J5" s="186"/>
      <c r="K5" s="187"/>
      <c r="L5" s="187"/>
      <c r="M5" s="187"/>
      <c r="N5" s="187"/>
      <c r="O5" s="187"/>
      <c r="P5" s="187"/>
      <c r="Q5" s="187"/>
      <c r="R5" s="188"/>
    </row>
    <row r="6" spans="2:18" ht="20" customHeight="1" thickBot="1">
      <c r="B6" s="15" t="s">
        <v>54</v>
      </c>
      <c r="C6" s="131" t="s">
        <v>30</v>
      </c>
      <c r="D6" s="232">
        <f>'Température moyenne'!G3</f>
        <v>5.2000000000000011</v>
      </c>
      <c r="E6" s="233"/>
      <c r="J6" s="186"/>
      <c r="K6" s="187"/>
      <c r="L6" s="187"/>
      <c r="M6" s="187"/>
      <c r="N6" s="187"/>
      <c r="O6" s="187"/>
      <c r="P6" s="187"/>
      <c r="Q6" s="187"/>
      <c r="R6" s="188"/>
    </row>
    <row r="7" spans="2:18" ht="35" customHeight="1" thickBot="1">
      <c r="B7" s="1" t="s">
        <v>91</v>
      </c>
      <c r="C7" s="3" t="s">
        <v>92</v>
      </c>
      <c r="D7" s="230" t="s">
        <v>93</v>
      </c>
      <c r="E7" s="231"/>
      <c r="F7" s="113" t="e">
        <f>IF(D7="Isolation norme RT 2012 (Minergie eco)",#REF!,IF(D7="Isolation norme RT 2005 (Minergie)",#REF!,IF(D7="Isolation norme RT 2000",#REF!,IF(D7="Constructions après 1980",#REF!,IF(D7="Constructions moyennement isolées",#REF!,IF(D7="Constructions non isolées",#REF!,"non valide"))))))</f>
        <v>#REF!</v>
      </c>
      <c r="J7" s="186"/>
      <c r="K7" s="187"/>
      <c r="L7" s="187"/>
      <c r="M7" s="187"/>
      <c r="N7" s="187"/>
      <c r="O7" s="187"/>
      <c r="P7" s="187"/>
      <c r="Q7" s="187"/>
      <c r="R7" s="188"/>
    </row>
    <row r="8" spans="2:18" ht="15" hidden="1" customHeight="1" thickBot="1">
      <c r="B8" s="1" t="s">
        <v>90</v>
      </c>
      <c r="C8" s="3"/>
      <c r="D8" s="114"/>
      <c r="E8" s="114"/>
      <c r="J8" s="186"/>
      <c r="K8" s="187"/>
      <c r="L8" s="187"/>
      <c r="M8" s="187"/>
      <c r="N8" s="187"/>
      <c r="O8" s="187"/>
      <c r="P8" s="187"/>
      <c r="Q8" s="187"/>
      <c r="R8" s="188"/>
    </row>
    <row r="9" spans="2:18" ht="18" customHeight="1" thickBot="1">
      <c r="B9" s="77" t="s">
        <v>198</v>
      </c>
      <c r="C9" s="78"/>
      <c r="J9" s="186"/>
      <c r="K9" s="187"/>
      <c r="L9" s="187"/>
      <c r="M9" s="187"/>
      <c r="N9" s="187"/>
      <c r="O9" s="187"/>
      <c r="P9" s="187"/>
      <c r="Q9" s="187"/>
      <c r="R9" s="188"/>
    </row>
    <row r="10" spans="2:18" ht="20" customHeight="1" thickBot="1">
      <c r="B10" s="15" t="s">
        <v>256</v>
      </c>
      <c r="C10" s="3" t="s">
        <v>36</v>
      </c>
      <c r="D10" s="234"/>
      <c r="E10" s="235"/>
      <c r="F10" s="162" t="s">
        <v>255</v>
      </c>
      <c r="J10" s="186"/>
      <c r="K10" s="187"/>
      <c r="L10" s="187"/>
      <c r="M10" s="187"/>
      <c r="N10" s="187"/>
      <c r="O10" s="187"/>
      <c r="P10" s="187"/>
      <c r="Q10" s="187"/>
      <c r="R10" s="188"/>
    </row>
    <row r="11" spans="2:18" ht="30" customHeight="1" thickBot="1">
      <c r="B11" s="3" t="s">
        <v>276</v>
      </c>
      <c r="C11" s="3" t="s">
        <v>36</v>
      </c>
      <c r="D11" s="234"/>
      <c r="E11" s="235"/>
      <c r="F11" s="162" t="s">
        <v>257</v>
      </c>
      <c r="J11" s="186"/>
      <c r="K11" s="187"/>
      <c r="L11" s="187"/>
      <c r="M11" s="187"/>
      <c r="N11" s="187"/>
      <c r="O11" s="187"/>
      <c r="P11" s="187"/>
      <c r="Q11" s="187"/>
      <c r="R11" s="188"/>
    </row>
    <row r="12" spans="2:18" ht="20" customHeight="1" thickBot="1">
      <c r="B12" s="3" t="s">
        <v>209</v>
      </c>
      <c r="C12" s="131" t="s">
        <v>36</v>
      </c>
      <c r="D12" s="226">
        <f>IF(AND(D10="",D11=""),0,IF(D10="",IF(C19=TRUE,IF((D11-($F$17*SUM(L23:L25)))-D51&lt;0,"Consommation trop faible",(D11-($F$17*SUM(L23:L25)))-D51),D11),D10))</f>
        <v>0</v>
      </c>
      <c r="E12" s="227"/>
      <c r="J12" s="186"/>
      <c r="K12" s="187"/>
      <c r="L12" s="187"/>
      <c r="M12" s="187"/>
      <c r="N12" s="187"/>
      <c r="O12" s="187"/>
      <c r="P12" s="187"/>
      <c r="Q12" s="187"/>
      <c r="R12" s="188"/>
    </row>
    <row r="13" spans="2:18" ht="22" customHeight="1" thickBot="1">
      <c r="B13" s="15" t="s">
        <v>34</v>
      </c>
      <c r="C13" s="3" t="s">
        <v>44</v>
      </c>
      <c r="D13" s="234"/>
      <c r="E13" s="235"/>
      <c r="J13" s="186"/>
      <c r="K13" s="187"/>
      <c r="L13" s="187"/>
      <c r="M13" s="187"/>
      <c r="N13" s="187"/>
      <c r="O13" s="187"/>
      <c r="P13" s="187"/>
      <c r="Q13" s="187"/>
      <c r="R13" s="188"/>
    </row>
    <row r="14" spans="2:18" ht="25" customHeight="1" thickBot="1">
      <c r="B14" s="15" t="s">
        <v>210</v>
      </c>
      <c r="C14" s="131" t="s">
        <v>44</v>
      </c>
      <c r="D14" s="226">
        <f>IF(D13="",0,IF(D19=TRUE,IF(D13-D52&lt;0,"Consommation trop faible",D13-D52),D13))</f>
        <v>0</v>
      </c>
      <c r="E14" s="227"/>
      <c r="J14" s="186"/>
      <c r="K14" s="187"/>
      <c r="L14" s="187"/>
      <c r="M14" s="187"/>
      <c r="N14" s="187"/>
      <c r="O14" s="187"/>
      <c r="P14" s="187"/>
      <c r="Q14" s="187"/>
      <c r="R14" s="188"/>
    </row>
    <row r="15" spans="2:18" ht="22" customHeight="1" thickBot="1">
      <c r="B15" s="1" t="s">
        <v>35</v>
      </c>
      <c r="C15" s="3" t="s">
        <v>37</v>
      </c>
      <c r="D15" s="234"/>
      <c r="E15" s="235"/>
      <c r="J15" s="186"/>
      <c r="K15" s="187"/>
      <c r="L15" s="187"/>
      <c r="M15" s="187"/>
      <c r="N15" s="187"/>
      <c r="O15" s="187"/>
      <c r="P15" s="187"/>
      <c r="Q15" s="187"/>
      <c r="R15" s="188"/>
    </row>
    <row r="16" spans="2:18" ht="20" customHeight="1" thickBot="1">
      <c r="B16" s="1" t="s">
        <v>211</v>
      </c>
      <c r="C16" s="131" t="s">
        <v>37</v>
      </c>
      <c r="D16" s="226">
        <f>IF(D15="",0,IF(E19=TRUE,IF(D15-D53&lt;0,"Consommation trop faible",D15-D53),D15))</f>
        <v>0</v>
      </c>
      <c r="E16" s="227"/>
      <c r="J16" s="186"/>
      <c r="K16" s="187"/>
      <c r="L16" s="187"/>
      <c r="M16" s="187"/>
      <c r="N16" s="187"/>
      <c r="O16" s="187"/>
      <c r="P16" s="187"/>
      <c r="Q16" s="187"/>
      <c r="R16" s="188"/>
    </row>
    <row r="17" spans="2:22" ht="37" customHeight="1" thickBot="1">
      <c r="B17" s="15" t="str">
        <f>"Choisissez le type d'affectation du bâtiment"</f>
        <v>Choisissez le type d'affectation du bâtiment</v>
      </c>
      <c r="C17" s="3" t="str">
        <f>"kWh/an"</f>
        <v>kWh/an</v>
      </c>
      <c r="D17" s="234" t="s">
        <v>79</v>
      </c>
      <c r="E17" s="235"/>
      <c r="F17" s="113" t="e">
        <f>IF(D17=#REF!,Chauffage!#REF!,IF(D17=#REF!,Chauffage!#REF!,IF(D17=#REF!,Chauffage!#REF!,IF(D17=#REF!,Chauffage!#REF!,IF(D17=#REF!,Chauffage!#REF!,IF(D17=#REF!,Chauffage!#REF!,IF(D17=#REF!,Chauffage!#REF!,IF(D17=#REF!,Chauffage!#REF!,IF(D17=#REF!,Chauffage!#REF!,IF(D17=#REF!,Chauffage!#REF!,IF(D17=#REF!,Chauffage!#REF!,Chauffage!#REF!)))))))))))</f>
        <v>#REF!</v>
      </c>
      <c r="J17" s="189"/>
      <c r="K17" s="190"/>
      <c r="L17" s="190"/>
      <c r="M17" s="190"/>
      <c r="N17" s="190"/>
      <c r="O17" s="190"/>
      <c r="P17" s="190"/>
      <c r="Q17" s="190"/>
      <c r="R17" s="191"/>
    </row>
    <row r="18" spans="2:22" ht="33" customHeight="1" thickBot="1">
      <c r="B18" s="1" t="s">
        <v>199</v>
      </c>
      <c r="C18" s="117" t="s">
        <v>33</v>
      </c>
      <c r="D18" s="118" t="s">
        <v>34</v>
      </c>
      <c r="E18" s="118" t="s">
        <v>192</v>
      </c>
      <c r="F18" s="113" t="e">
        <f>IF(D17=#REF!,U33,IF(D17=#REF!,U34,IF(D17=#REF!,U35,IF(D17=#REF!,U36,IF(D17=#REF!,U37,IF(D17=#REF!,U38,IF(D17=#REF!,U39,IF(D17=#REF!,U40,IF(D17=#REF!,U41,IF(D17=#REF!,U42,IF(D17=#REF!,U43,U44)))))))))))</f>
        <v>#REF!</v>
      </c>
      <c r="H18" s="25"/>
      <c r="I18" s="25"/>
      <c r="K18" s="25"/>
      <c r="L18" s="25"/>
      <c r="M18" s="25"/>
      <c r="N18" s="25"/>
      <c r="O18" s="25"/>
    </row>
    <row r="19" spans="2:22" ht="20" customHeight="1">
      <c r="C19" s="124" t="b">
        <v>0</v>
      </c>
      <c r="D19" s="125" t="b">
        <v>0</v>
      </c>
      <c r="E19" s="125" t="b">
        <v>0</v>
      </c>
      <c r="H19" s="101"/>
      <c r="I19" s="101"/>
      <c r="J19" s="101"/>
      <c r="K19" s="101"/>
      <c r="L19" s="101"/>
      <c r="M19" s="101"/>
      <c r="N19" s="101"/>
      <c r="O19" s="101"/>
    </row>
    <row r="20" spans="2:22" ht="21" customHeight="1">
      <c r="F20" s="146"/>
      <c r="G20" s="146"/>
      <c r="H20" s="147"/>
      <c r="I20" s="147"/>
      <c r="J20" s="147"/>
      <c r="K20" s="147"/>
      <c r="L20" s="147"/>
      <c r="M20" s="147"/>
      <c r="N20" s="147"/>
      <c r="O20" s="147"/>
    </row>
    <row r="21" spans="2:22" ht="24" customHeight="1" thickBot="1">
      <c r="C21" s="3" t="s">
        <v>7</v>
      </c>
      <c r="D21" s="224" t="s">
        <v>253</v>
      </c>
      <c r="E21" s="7" t="s">
        <v>30</v>
      </c>
      <c r="F21" s="7" t="s">
        <v>30</v>
      </c>
      <c r="G21" s="7" t="s">
        <v>30</v>
      </c>
      <c r="H21" s="7" t="s">
        <v>30</v>
      </c>
      <c r="I21" s="7" t="s">
        <v>30</v>
      </c>
      <c r="J21" s="7" t="s">
        <v>30</v>
      </c>
      <c r="K21" s="7" t="s">
        <v>30</v>
      </c>
      <c r="L21" s="7" t="s">
        <v>30</v>
      </c>
      <c r="M21" s="7" t="s">
        <v>30</v>
      </c>
      <c r="N21" s="7" t="s">
        <v>30</v>
      </c>
      <c r="O21" s="7" t="s">
        <v>30</v>
      </c>
      <c r="P21" s="7" t="s">
        <v>30</v>
      </c>
    </row>
    <row r="22" spans="2:22" ht="25" customHeight="1" thickBot="1">
      <c r="B22" s="133" t="s">
        <v>31</v>
      </c>
      <c r="C22" s="78"/>
      <c r="D22" s="225"/>
      <c r="E22" s="16">
        <v>15</v>
      </c>
      <c r="F22" s="17">
        <v>16</v>
      </c>
      <c r="G22" s="16">
        <v>17</v>
      </c>
      <c r="H22" s="17">
        <v>18</v>
      </c>
      <c r="I22" s="16">
        <v>19</v>
      </c>
      <c r="J22" s="17">
        <v>20</v>
      </c>
      <c r="K22" s="16">
        <v>21</v>
      </c>
      <c r="L22" s="17">
        <v>22</v>
      </c>
      <c r="M22" s="16">
        <v>23</v>
      </c>
      <c r="N22" s="17">
        <v>24</v>
      </c>
      <c r="O22" s="17">
        <v>25</v>
      </c>
      <c r="P22" s="155">
        <v>26</v>
      </c>
      <c r="Q22" s="160" t="s">
        <v>24</v>
      </c>
    </row>
    <row r="23" spans="2:22">
      <c r="B23" s="1" t="s">
        <v>250</v>
      </c>
      <c r="C23" s="7" t="s">
        <v>32</v>
      </c>
      <c r="D23" s="8">
        <v>2.4</v>
      </c>
      <c r="E23" s="154"/>
      <c r="F23" s="154"/>
      <c r="G23" s="154"/>
      <c r="H23" s="154"/>
      <c r="I23" s="154"/>
      <c r="J23" s="154"/>
      <c r="K23" s="154"/>
      <c r="L23" s="154"/>
      <c r="M23" s="154"/>
      <c r="N23" s="154"/>
      <c r="O23" s="154"/>
      <c r="P23" s="154"/>
      <c r="Q23" s="157">
        <f>SUM(E23:P23)</f>
        <v>0</v>
      </c>
    </row>
    <row r="24" spans="2:22">
      <c r="B24" s="1" t="s">
        <v>254</v>
      </c>
      <c r="C24" s="7" t="s">
        <v>32</v>
      </c>
      <c r="D24" s="153"/>
      <c r="E24" s="154"/>
      <c r="F24" s="154"/>
      <c r="G24" s="154"/>
      <c r="H24" s="154"/>
      <c r="I24" s="154"/>
      <c r="J24" s="154"/>
      <c r="K24" s="154"/>
      <c r="L24" s="154"/>
      <c r="M24" s="154"/>
      <c r="N24" s="154"/>
      <c r="O24" s="154"/>
      <c r="P24" s="154"/>
      <c r="Q24" s="158">
        <f t="shared" ref="Q24:Q25" si="0">SUM(E24:P24)</f>
        <v>0</v>
      </c>
    </row>
    <row r="25" spans="2:22" ht="15" customHeight="1" thickBot="1">
      <c r="B25" s="1" t="s">
        <v>254</v>
      </c>
      <c r="C25" s="7" t="s">
        <v>32</v>
      </c>
      <c r="D25" s="153"/>
      <c r="E25" s="154"/>
      <c r="F25" s="154"/>
      <c r="G25" s="154"/>
      <c r="H25" s="154"/>
      <c r="I25" s="154"/>
      <c r="J25" s="154"/>
      <c r="K25" s="154"/>
      <c r="L25" s="154"/>
      <c r="M25" s="154"/>
      <c r="N25" s="154"/>
      <c r="O25" s="154"/>
      <c r="P25" s="156"/>
      <c r="Q25" s="159">
        <f t="shared" si="0"/>
        <v>0</v>
      </c>
    </row>
    <row r="26" spans="2:22" ht="15" customHeight="1" thickBot="1">
      <c r="D26" s="8" t="s">
        <v>258</v>
      </c>
      <c r="N26" s="8"/>
      <c r="O26" s="8"/>
      <c r="P26" s="160" t="s">
        <v>24</v>
      </c>
      <c r="Q26" s="161">
        <f>SUM(Q23:Q25)</f>
        <v>0</v>
      </c>
    </row>
    <row r="27" spans="2:22" ht="33" customHeight="1">
      <c r="D27" s="223" t="s">
        <v>275</v>
      </c>
      <c r="E27" s="223"/>
      <c r="F27" s="223"/>
      <c r="G27" s="223"/>
      <c r="H27" s="223"/>
      <c r="I27" s="223"/>
      <c r="J27" s="223"/>
      <c r="K27" s="223"/>
      <c r="L27" s="223"/>
      <c r="M27" s="223"/>
      <c r="N27" s="223"/>
      <c r="O27" s="8"/>
      <c r="P27" s="163"/>
    </row>
    <row r="28" spans="2:22" ht="16" hidden="1" customHeight="1" thickBot="1">
      <c r="B28" s="10" t="s">
        <v>39</v>
      </c>
      <c r="N28" s="8"/>
      <c r="O28" s="8"/>
      <c r="T28" s="242" t="s">
        <v>196</v>
      </c>
      <c r="U28" s="243"/>
      <c r="V28" s="244"/>
    </row>
    <row r="29" spans="2:22" ht="15" hidden="1" customHeight="1">
      <c r="B29" s="1" t="s">
        <v>42</v>
      </c>
      <c r="C29" s="7" t="s">
        <v>40</v>
      </c>
      <c r="D29" s="76">
        <f t="shared" ref="D29:O29" si="1">E23*2.4</f>
        <v>0</v>
      </c>
      <c r="E29" s="76">
        <f t="shared" si="1"/>
        <v>0</v>
      </c>
      <c r="F29" s="76">
        <f t="shared" si="1"/>
        <v>0</v>
      </c>
      <c r="G29" s="76">
        <f t="shared" si="1"/>
        <v>0</v>
      </c>
      <c r="H29" s="76">
        <f t="shared" si="1"/>
        <v>0</v>
      </c>
      <c r="I29" s="76">
        <f t="shared" si="1"/>
        <v>0</v>
      </c>
      <c r="J29" s="76">
        <f t="shared" si="1"/>
        <v>0</v>
      </c>
      <c r="K29" s="76">
        <f t="shared" si="1"/>
        <v>0</v>
      </c>
      <c r="L29" s="76">
        <f t="shared" si="1"/>
        <v>0</v>
      </c>
      <c r="M29" s="76">
        <f t="shared" si="1"/>
        <v>0</v>
      </c>
      <c r="N29" s="76">
        <f t="shared" si="1"/>
        <v>0</v>
      </c>
      <c r="O29" s="76">
        <f t="shared" si="1"/>
        <v>0</v>
      </c>
      <c r="T29" s="245"/>
      <c r="U29" s="246"/>
      <c r="V29" s="247"/>
    </row>
    <row r="30" spans="2:22" ht="18" hidden="1" customHeight="1" thickBot="1">
      <c r="B30" s="1" t="s">
        <v>95</v>
      </c>
      <c r="C30" s="7" t="s">
        <v>40</v>
      </c>
      <c r="D30" s="76">
        <f t="shared" ref="D30:O30" si="2">E24*$D$24</f>
        <v>0</v>
      </c>
      <c r="E30" s="76">
        <f t="shared" si="2"/>
        <v>0</v>
      </c>
      <c r="F30" s="76">
        <f t="shared" si="2"/>
        <v>0</v>
      </c>
      <c r="G30" s="76">
        <f t="shared" si="2"/>
        <v>0</v>
      </c>
      <c r="H30" s="76">
        <f t="shared" si="2"/>
        <v>0</v>
      </c>
      <c r="I30" s="76">
        <f t="shared" si="2"/>
        <v>0</v>
      </c>
      <c r="J30" s="76">
        <f t="shared" si="2"/>
        <v>0</v>
      </c>
      <c r="K30" s="76">
        <f t="shared" si="2"/>
        <v>0</v>
      </c>
      <c r="L30" s="76">
        <f t="shared" si="2"/>
        <v>0</v>
      </c>
      <c r="M30" s="76">
        <f t="shared" si="2"/>
        <v>0</v>
      </c>
      <c r="N30" s="76">
        <f t="shared" si="2"/>
        <v>0</v>
      </c>
      <c r="O30" s="76">
        <f t="shared" si="2"/>
        <v>0</v>
      </c>
      <c r="T30" s="248"/>
      <c r="U30" s="249"/>
      <c r="V30" s="250"/>
    </row>
    <row r="31" spans="2:22" ht="19" hidden="1" customHeight="1" thickBot="1">
      <c r="B31" s="1" t="s">
        <v>96</v>
      </c>
      <c r="C31" s="7" t="s">
        <v>40</v>
      </c>
      <c r="D31" s="76">
        <f t="shared" ref="D31:O31" si="3">E25*$D$25</f>
        <v>0</v>
      </c>
      <c r="E31" s="76">
        <f t="shared" si="3"/>
        <v>0</v>
      </c>
      <c r="F31" s="76">
        <f t="shared" si="3"/>
        <v>0</v>
      </c>
      <c r="G31" s="76">
        <f t="shared" si="3"/>
        <v>0</v>
      </c>
      <c r="H31" s="76">
        <f t="shared" si="3"/>
        <v>0</v>
      </c>
      <c r="I31" s="76">
        <f t="shared" si="3"/>
        <v>0</v>
      </c>
      <c r="J31" s="76">
        <f t="shared" si="3"/>
        <v>0</v>
      </c>
      <c r="K31" s="76">
        <f t="shared" si="3"/>
        <v>0</v>
      </c>
      <c r="L31" s="76">
        <f t="shared" si="3"/>
        <v>0</v>
      </c>
      <c r="M31" s="76">
        <f t="shared" si="3"/>
        <v>0</v>
      </c>
      <c r="N31" s="76">
        <f t="shared" si="3"/>
        <v>0</v>
      </c>
      <c r="O31" s="76">
        <f t="shared" si="3"/>
        <v>0</v>
      </c>
      <c r="T31" s="236"/>
      <c r="U31" s="237"/>
      <c r="V31" s="238"/>
    </row>
    <row r="32" spans="2:22" ht="17" hidden="1" customHeight="1" thickBot="1">
      <c r="B32" s="1" t="s">
        <v>43</v>
      </c>
      <c r="C32" s="7" t="s">
        <v>0</v>
      </c>
      <c r="D32" s="74" t="e">
        <f t="shared" ref="D32:O32" si="4">(D29+D30+D31)*ABS((E22-$D$6))*$F$7</f>
        <v>#REF!</v>
      </c>
      <c r="E32" s="74" t="e">
        <f t="shared" si="4"/>
        <v>#REF!</v>
      </c>
      <c r="F32" s="74" t="e">
        <f t="shared" si="4"/>
        <v>#REF!</v>
      </c>
      <c r="G32" s="74" t="e">
        <f t="shared" si="4"/>
        <v>#REF!</v>
      </c>
      <c r="H32" s="74" t="e">
        <f t="shared" si="4"/>
        <v>#REF!</v>
      </c>
      <c r="I32" s="74" t="e">
        <f t="shared" si="4"/>
        <v>#REF!</v>
      </c>
      <c r="J32" s="74" t="e">
        <f t="shared" si="4"/>
        <v>#REF!</v>
      </c>
      <c r="K32" s="74" t="e">
        <f t="shared" si="4"/>
        <v>#REF!</v>
      </c>
      <c r="L32" s="74" t="e">
        <f t="shared" si="4"/>
        <v>#REF!</v>
      </c>
      <c r="M32" s="74" t="e">
        <f t="shared" si="4"/>
        <v>#REF!</v>
      </c>
      <c r="N32" s="74" t="e">
        <f t="shared" si="4"/>
        <v>#REF!</v>
      </c>
      <c r="O32" s="74" t="e">
        <f t="shared" si="4"/>
        <v>#REF!</v>
      </c>
      <c r="T32" s="239"/>
      <c r="U32" s="240"/>
      <c r="V32" s="241"/>
    </row>
    <row r="33" spans="1:23" ht="17" hidden="1" customHeight="1">
      <c r="D33" s="75"/>
      <c r="E33" s="75"/>
      <c r="F33" s="75"/>
      <c r="G33" s="75"/>
      <c r="H33" s="75"/>
      <c r="I33" s="75"/>
      <c r="J33" s="75"/>
      <c r="K33" s="75"/>
      <c r="L33" s="75"/>
      <c r="M33" s="75"/>
      <c r="N33" s="75"/>
      <c r="O33" s="75"/>
      <c r="P33" t="s">
        <v>24</v>
      </c>
      <c r="T33" s="108" t="s">
        <v>79</v>
      </c>
      <c r="U33" s="109">
        <v>35.6</v>
      </c>
      <c r="V33" s="110" t="s">
        <v>94</v>
      </c>
    </row>
    <row r="34" spans="1:23" ht="17" hidden="1" customHeight="1">
      <c r="B34" s="1" t="s">
        <v>45</v>
      </c>
      <c r="C34" s="7" t="s">
        <v>36</v>
      </c>
      <c r="D34" s="74">
        <f t="shared" ref="D34:O34" si="5">IF(SUM(E23:E25)=0,0,IF($D$12="Consommation trop faible",0,(D$32/$D$5)*$D$12))</f>
        <v>0</v>
      </c>
      <c r="E34" s="74">
        <f t="shared" si="5"/>
        <v>0</v>
      </c>
      <c r="F34" s="74">
        <f t="shared" si="5"/>
        <v>0</v>
      </c>
      <c r="G34" s="74">
        <f t="shared" si="5"/>
        <v>0</v>
      </c>
      <c r="H34" s="74">
        <f t="shared" si="5"/>
        <v>0</v>
      </c>
      <c r="I34" s="74">
        <f t="shared" si="5"/>
        <v>0</v>
      </c>
      <c r="J34" s="74">
        <f t="shared" si="5"/>
        <v>0</v>
      </c>
      <c r="K34" s="74">
        <f t="shared" si="5"/>
        <v>0</v>
      </c>
      <c r="L34" s="74">
        <f t="shared" si="5"/>
        <v>0</v>
      </c>
      <c r="M34" s="74">
        <f t="shared" si="5"/>
        <v>0</v>
      </c>
      <c r="N34" s="74">
        <f t="shared" si="5"/>
        <v>0</v>
      </c>
      <c r="O34" s="74">
        <f t="shared" si="5"/>
        <v>0</v>
      </c>
      <c r="P34" s="164">
        <f>SUM(D34:O34)</f>
        <v>0</v>
      </c>
      <c r="T34" s="82" t="s">
        <v>80</v>
      </c>
      <c r="U34" s="80">
        <v>23.6</v>
      </c>
      <c r="V34" s="81" t="s">
        <v>94</v>
      </c>
    </row>
    <row r="35" spans="1:23" ht="17" hidden="1" customHeight="1">
      <c r="B35" s="1" t="s">
        <v>52</v>
      </c>
      <c r="C35" s="7" t="s">
        <v>44</v>
      </c>
      <c r="D35" s="74">
        <f t="shared" ref="D35:O35" si="6">IF(SUM(E23:E25)=0,0,IF($D$14="Consommation trop faible",0,(D$32/$D$5)*$D$14))</f>
        <v>0</v>
      </c>
      <c r="E35" s="74">
        <f t="shared" si="6"/>
        <v>0</v>
      </c>
      <c r="F35" s="74">
        <f t="shared" si="6"/>
        <v>0</v>
      </c>
      <c r="G35" s="74">
        <f t="shared" si="6"/>
        <v>0</v>
      </c>
      <c r="H35" s="74">
        <f t="shared" si="6"/>
        <v>0</v>
      </c>
      <c r="I35" s="74">
        <f t="shared" si="6"/>
        <v>0</v>
      </c>
      <c r="J35" s="74">
        <f t="shared" si="6"/>
        <v>0</v>
      </c>
      <c r="K35" s="74">
        <f t="shared" si="6"/>
        <v>0</v>
      </c>
      <c r="L35" s="74">
        <f t="shared" si="6"/>
        <v>0</v>
      </c>
      <c r="M35" s="74">
        <f t="shared" si="6"/>
        <v>0</v>
      </c>
      <c r="N35" s="74">
        <f t="shared" si="6"/>
        <v>0</v>
      </c>
      <c r="O35" s="74">
        <f t="shared" si="6"/>
        <v>0</v>
      </c>
      <c r="P35" s="164">
        <f t="shared" ref="P35:P36" si="7">SUM(D35:O35)</f>
        <v>0</v>
      </c>
      <c r="T35" s="82" t="s">
        <v>78</v>
      </c>
      <c r="U35" s="80">
        <v>11.9</v>
      </c>
      <c r="V35" s="81" t="s">
        <v>94</v>
      </c>
    </row>
    <row r="36" spans="1:23" ht="18" hidden="1" customHeight="1" thickBot="1">
      <c r="B36" s="1" t="s">
        <v>53</v>
      </c>
      <c r="C36" s="7" t="s">
        <v>37</v>
      </c>
      <c r="D36" s="74">
        <f t="shared" ref="D36:O36" si="8">IF(SUM(E23:E25)=0,0,IF($D$16="Consommation trop faible",0,(D$32/$D$5)*$D$16))</f>
        <v>0</v>
      </c>
      <c r="E36" s="74">
        <f t="shared" si="8"/>
        <v>0</v>
      </c>
      <c r="F36" s="74">
        <f t="shared" si="8"/>
        <v>0</v>
      </c>
      <c r="G36" s="74">
        <f t="shared" si="8"/>
        <v>0</v>
      </c>
      <c r="H36" s="74">
        <f t="shared" si="8"/>
        <v>0</v>
      </c>
      <c r="I36" s="74">
        <f t="shared" si="8"/>
        <v>0</v>
      </c>
      <c r="J36" s="74">
        <f t="shared" si="8"/>
        <v>0</v>
      </c>
      <c r="K36" s="74">
        <f t="shared" si="8"/>
        <v>0</v>
      </c>
      <c r="L36" s="74">
        <f t="shared" si="8"/>
        <v>0</v>
      </c>
      <c r="M36" s="74">
        <f t="shared" si="8"/>
        <v>0</v>
      </c>
      <c r="N36" s="74">
        <f t="shared" si="8"/>
        <v>0</v>
      </c>
      <c r="O36" s="74">
        <f t="shared" si="8"/>
        <v>0</v>
      </c>
      <c r="P36" s="164">
        <f t="shared" si="7"/>
        <v>0</v>
      </c>
      <c r="T36" s="82" t="s">
        <v>81</v>
      </c>
      <c r="U36" s="80">
        <v>11.9</v>
      </c>
      <c r="V36" s="81" t="s">
        <v>94</v>
      </c>
    </row>
    <row r="37" spans="1:23" ht="18" hidden="1" customHeight="1" thickBot="1">
      <c r="N37" s="8"/>
      <c r="O37" s="8"/>
      <c r="T37" s="82" t="s">
        <v>82</v>
      </c>
      <c r="U37" s="80">
        <v>11.9</v>
      </c>
      <c r="V37" s="81" t="s">
        <v>94</v>
      </c>
    </row>
    <row r="38" spans="1:23" ht="18" hidden="1" customHeight="1" thickBot="1">
      <c r="A38" s="2" t="s">
        <v>233</v>
      </c>
      <c r="K38" s="183" t="s">
        <v>191</v>
      </c>
      <c r="L38" s="184"/>
      <c r="M38" s="184"/>
      <c r="N38" s="184"/>
      <c r="O38" s="185"/>
      <c r="T38" s="82" t="s">
        <v>83</v>
      </c>
      <c r="U38" s="80">
        <v>95</v>
      </c>
      <c r="V38" s="81" t="s">
        <v>94</v>
      </c>
    </row>
    <row r="39" spans="1:23" ht="33" hidden="1" customHeight="1" thickBot="1">
      <c r="A39" s="223" t="s">
        <v>194</v>
      </c>
      <c r="B39" s="223"/>
      <c r="D39" s="16">
        <v>15</v>
      </c>
      <c r="E39" s="17">
        <v>16</v>
      </c>
      <c r="F39" s="16">
        <v>17</v>
      </c>
      <c r="G39" s="17">
        <v>18</v>
      </c>
      <c r="H39" s="16">
        <v>19</v>
      </c>
      <c r="I39" s="17">
        <v>20</v>
      </c>
      <c r="K39" s="186"/>
      <c r="L39" s="187"/>
      <c r="M39" s="187"/>
      <c r="N39" s="187"/>
      <c r="O39" s="188"/>
      <c r="T39" s="82" t="s">
        <v>84</v>
      </c>
      <c r="U39" s="80">
        <v>23.9</v>
      </c>
      <c r="V39" s="81" t="s">
        <v>94</v>
      </c>
    </row>
    <row r="40" spans="1:23" ht="33" hidden="1" customHeight="1">
      <c r="B40" s="1" t="s">
        <v>33</v>
      </c>
      <c r="C40" s="7" t="s">
        <v>36</v>
      </c>
      <c r="D40" s="107">
        <f t="shared" ref="D40:F42" si="9">D34*IF(E$22-$G$22&lt;0,0,0.06*(E$22-$G$22))*(14/24)</f>
        <v>0</v>
      </c>
      <c r="E40" s="107">
        <f t="shared" si="9"/>
        <v>0</v>
      </c>
      <c r="F40" s="107">
        <f t="shared" si="9"/>
        <v>0</v>
      </c>
      <c r="G40" s="107">
        <f t="shared" ref="G40:H42" si="10">G34*IF(H$22-$M$45&lt;0,0,0.06*(H$22-$M$45))*(14/24)</f>
        <v>0</v>
      </c>
      <c r="H40" s="107">
        <f t="shared" si="10"/>
        <v>0</v>
      </c>
      <c r="I40" s="107">
        <f>(SUM(I34:O34)-SUM(I57:O57))*IF(J$22-$M$45&lt;0,0,0.06*(J$22-$M$45))*(14/24)</f>
        <v>0</v>
      </c>
      <c r="K40" s="186"/>
      <c r="L40" s="187"/>
      <c r="M40" s="187"/>
      <c r="N40" s="187"/>
      <c r="O40" s="188"/>
      <c r="T40" s="82" t="s">
        <v>85</v>
      </c>
      <c r="U40" s="80">
        <v>47.5</v>
      </c>
      <c r="V40" s="81" t="s">
        <v>94</v>
      </c>
    </row>
    <row r="41" spans="1:23" ht="23" hidden="1" customHeight="1">
      <c r="B41" s="1" t="s">
        <v>34</v>
      </c>
      <c r="C41" s="7" t="s">
        <v>44</v>
      </c>
      <c r="D41" s="107">
        <f t="shared" si="9"/>
        <v>0</v>
      </c>
      <c r="E41" s="107">
        <f t="shared" si="9"/>
        <v>0</v>
      </c>
      <c r="F41" s="107">
        <f t="shared" si="9"/>
        <v>0</v>
      </c>
      <c r="G41" s="107">
        <f t="shared" si="10"/>
        <v>0</v>
      </c>
      <c r="H41" s="107">
        <f t="shared" si="10"/>
        <v>0</v>
      </c>
      <c r="I41" s="107">
        <f>(SUM(I35:O35)-SUM(I58:O58))*IF(J$22-$M$45&lt;0,0,0.06*(J$22-$M$45))*(14/24)</f>
        <v>0</v>
      </c>
      <c r="K41" s="186"/>
      <c r="L41" s="187"/>
      <c r="M41" s="187"/>
      <c r="N41" s="187"/>
      <c r="O41" s="188"/>
      <c r="T41" s="82" t="s">
        <v>86</v>
      </c>
      <c r="U41" s="80">
        <v>11.9</v>
      </c>
      <c r="V41" s="81" t="s">
        <v>94</v>
      </c>
    </row>
    <row r="42" spans="1:23" ht="23" hidden="1" customHeight="1">
      <c r="B42" s="1" t="s">
        <v>192</v>
      </c>
      <c r="C42" s="7" t="s">
        <v>37</v>
      </c>
      <c r="D42" s="107">
        <f t="shared" si="9"/>
        <v>0</v>
      </c>
      <c r="E42" s="107">
        <f t="shared" si="9"/>
        <v>0</v>
      </c>
      <c r="F42" s="107">
        <f t="shared" si="9"/>
        <v>0</v>
      </c>
      <c r="G42" s="107">
        <f t="shared" si="10"/>
        <v>0</v>
      </c>
      <c r="H42" s="107">
        <f t="shared" si="10"/>
        <v>0</v>
      </c>
      <c r="I42" s="107">
        <f>(SUM(I36:O36)-SUM(I62:O62))*IF(J$22-$M$45&lt;0,0,0.06*(J$22-$M$45))*(14/24)</f>
        <v>0</v>
      </c>
      <c r="K42" s="186"/>
      <c r="L42" s="187"/>
      <c r="M42" s="187"/>
      <c r="N42" s="187"/>
      <c r="O42" s="188"/>
      <c r="T42" s="82" t="s">
        <v>87</v>
      </c>
      <c r="U42" s="80">
        <v>2.5</v>
      </c>
      <c r="V42" s="81" t="s">
        <v>94</v>
      </c>
    </row>
    <row r="43" spans="1:23" ht="34" hidden="1" customHeight="1" thickBot="1">
      <c r="A43" s="223" t="s">
        <v>193</v>
      </c>
      <c r="B43" s="223"/>
      <c r="K43" s="189"/>
      <c r="L43" s="190"/>
      <c r="M43" s="190"/>
      <c r="N43" s="190"/>
      <c r="O43" s="191"/>
      <c r="T43" s="82" t="s">
        <v>88</v>
      </c>
      <c r="U43" s="80">
        <v>142.5</v>
      </c>
      <c r="V43" s="81" t="s">
        <v>94</v>
      </c>
    </row>
    <row r="44" spans="1:23" ht="28" hidden="1" customHeight="1" thickBot="1">
      <c r="B44" s="1" t="s">
        <v>33</v>
      </c>
      <c r="C44" s="7" t="s">
        <v>36</v>
      </c>
      <c r="D44" s="107">
        <f t="shared" ref="D44:F46" si="11">D34*IF(E$22-$G$22&lt;0,0,((0.06*(E$22-$G$22))*(14/24))+((0.06*(E$22-$G$22))*(10/24)*(107/365)))</f>
        <v>0</v>
      </c>
      <c r="E44" s="107">
        <f t="shared" si="11"/>
        <v>0</v>
      </c>
      <c r="F44" s="107">
        <f t="shared" si="11"/>
        <v>0</v>
      </c>
      <c r="G44" s="107">
        <f t="shared" ref="G44:H46" si="12">G34*IF(H$22-$M$45&lt;0,0,((0.06*(H$22-$M$45))*(14/24))+((0.06*(H$22-$M$45))*(10/24)*(107/365)))</f>
        <v>0</v>
      </c>
      <c r="H44" s="107">
        <f t="shared" si="12"/>
        <v>0</v>
      </c>
      <c r="I44" s="107">
        <f>(SUM(I34:O34)-SUM(I57:O57))*IF(J$22-$M$45&lt;0,0,((0.06*(J$22-$M$45))*(14/24))+((0.06*(J$22-$M$45))*(10/24)*(107/365)))</f>
        <v>0</v>
      </c>
      <c r="K44" s="268" t="s">
        <v>195</v>
      </c>
      <c r="L44" s="268"/>
      <c r="M44" s="105" t="s">
        <v>30</v>
      </c>
      <c r="N44" s="100"/>
      <c r="O44" s="100"/>
      <c r="T44" s="83" t="s">
        <v>89</v>
      </c>
      <c r="U44" s="84">
        <v>142.5</v>
      </c>
      <c r="V44" s="111" t="s">
        <v>94</v>
      </c>
    </row>
    <row r="45" spans="1:23" ht="22" hidden="1" customHeight="1">
      <c r="B45" s="1" t="s">
        <v>34</v>
      </c>
      <c r="C45" s="7" t="s">
        <v>44</v>
      </c>
      <c r="D45" s="107">
        <f t="shared" si="11"/>
        <v>0</v>
      </c>
      <c r="E45" s="107">
        <f t="shared" si="11"/>
        <v>0</v>
      </c>
      <c r="F45" s="107">
        <f t="shared" si="11"/>
        <v>0</v>
      </c>
      <c r="G45" s="107">
        <f t="shared" si="12"/>
        <v>0</v>
      </c>
      <c r="H45" s="107">
        <f t="shared" si="12"/>
        <v>0</v>
      </c>
      <c r="I45" s="107">
        <f>(SUM(I35:O35)-SUM(I58:O58))*IF(J$22-$M$45&lt;0,0,((0.06*(J$22-$M$45))*(14/24))+((0.06*(J$22-$M$45))*(10/24)*(107/365)))</f>
        <v>0</v>
      </c>
      <c r="K45" s="269"/>
      <c r="L45" s="269"/>
      <c r="M45" s="106">
        <v>17</v>
      </c>
      <c r="N45" s="100"/>
      <c r="O45" s="100"/>
      <c r="T45" s="112" t="s">
        <v>197</v>
      </c>
    </row>
    <row r="46" spans="1:23" ht="20" hidden="1" customHeight="1" thickBot="1">
      <c r="B46" s="1" t="s">
        <v>192</v>
      </c>
      <c r="C46" s="7" t="s">
        <v>37</v>
      </c>
      <c r="D46" s="107">
        <f t="shared" si="11"/>
        <v>0</v>
      </c>
      <c r="E46" s="107">
        <f t="shared" si="11"/>
        <v>0</v>
      </c>
      <c r="F46" s="107">
        <f t="shared" si="11"/>
        <v>0</v>
      </c>
      <c r="G46" s="107">
        <f t="shared" si="12"/>
        <v>0</v>
      </c>
      <c r="H46" s="107">
        <f t="shared" si="12"/>
        <v>0</v>
      </c>
      <c r="I46" s="107">
        <f>(SUM(I36:O36)-SUM(I62:O62))*IF(J$22-$M$45&lt;0,0,((0.06*(J$22-$M$45))*(14/24))+((0.06*(J$22-$M$45))*(10/24)*(107/365)))</f>
        <v>0</v>
      </c>
      <c r="K46" s="100"/>
      <c r="L46" s="100"/>
      <c r="M46" s="100"/>
      <c r="N46" s="100"/>
      <c r="O46" s="100"/>
    </row>
    <row r="47" spans="1:23" ht="19" hidden="1" customHeight="1" thickBot="1">
      <c r="D47" s="115"/>
      <c r="E47" s="115"/>
      <c r="F47" s="115"/>
      <c r="G47" s="116"/>
      <c r="H47" s="116"/>
      <c r="I47" s="116"/>
      <c r="K47" s="102"/>
      <c r="L47" s="102"/>
      <c r="M47" s="102"/>
      <c r="N47" s="102"/>
      <c r="O47" s="102"/>
      <c r="T47" s="251"/>
      <c r="U47" s="251"/>
      <c r="V47" s="251"/>
      <c r="W47" s="252"/>
    </row>
    <row r="48" spans="1:23" ht="33" hidden="1" customHeight="1">
      <c r="A48" s="2" t="s">
        <v>207</v>
      </c>
      <c r="D48" s="115"/>
      <c r="E48" s="115"/>
      <c r="F48" s="115"/>
      <c r="G48" s="116"/>
      <c r="H48" s="116"/>
      <c r="I48" s="116"/>
      <c r="K48" s="102"/>
      <c r="L48" s="102"/>
      <c r="M48" s="102"/>
      <c r="N48" s="102"/>
      <c r="O48" s="102"/>
      <c r="T48" s="89" t="s">
        <v>203</v>
      </c>
      <c r="U48" s="89" t="s">
        <v>204</v>
      </c>
      <c r="V48" s="89" t="s">
        <v>205</v>
      </c>
      <c r="W48" s="90" t="s">
        <v>206</v>
      </c>
    </row>
    <row r="49" spans="1:23" ht="20" hidden="1" customHeight="1">
      <c r="D49" s="115"/>
      <c r="E49" s="115"/>
      <c r="F49" s="115"/>
      <c r="G49" s="116"/>
      <c r="H49" s="116"/>
      <c r="I49" s="116"/>
      <c r="K49" s="102"/>
      <c r="L49" s="102"/>
      <c r="M49" s="102"/>
      <c r="N49" s="102"/>
      <c r="O49" s="102"/>
      <c r="T49" s="119" t="s">
        <v>202</v>
      </c>
      <c r="U49" s="119" t="s">
        <v>201</v>
      </c>
      <c r="V49" s="119" t="s">
        <v>201</v>
      </c>
      <c r="W49" s="120" t="s">
        <v>200</v>
      </c>
    </row>
    <row r="50" spans="1:23" ht="20" hidden="1" customHeight="1" thickBot="1">
      <c r="B50" s="1" t="s">
        <v>208</v>
      </c>
      <c r="G50" s="116"/>
      <c r="H50" s="116"/>
      <c r="I50" s="116"/>
      <c r="K50" s="102"/>
      <c r="L50" s="102"/>
      <c r="M50" s="102"/>
      <c r="N50" s="102"/>
      <c r="O50" s="102"/>
      <c r="T50" s="121">
        <v>5572</v>
      </c>
      <c r="U50" s="121">
        <v>13332</v>
      </c>
      <c r="V50" s="121">
        <v>4000</v>
      </c>
      <c r="W50" s="122">
        <v>4.0999999999999996</v>
      </c>
    </row>
    <row r="51" spans="1:23" ht="20" hidden="1" customHeight="1" thickBot="1">
      <c r="B51" s="101" t="s">
        <v>33</v>
      </c>
      <c r="C51" s="7" t="s">
        <v>36</v>
      </c>
      <c r="D51" s="107">
        <f>IF(C19=TRUE,F18*SUM(E23:P25),0)</f>
        <v>0</v>
      </c>
      <c r="E51" s="115"/>
      <c r="F51" s="115"/>
      <c r="G51" s="116"/>
      <c r="H51" s="116"/>
      <c r="I51" s="116"/>
      <c r="K51" s="102"/>
      <c r="L51" s="102"/>
      <c r="M51" s="102"/>
      <c r="N51" s="102"/>
      <c r="O51" s="102"/>
    </row>
    <row r="52" spans="1:23" ht="33" hidden="1" customHeight="1">
      <c r="B52" s="101" t="s">
        <v>34</v>
      </c>
      <c r="C52" s="7" t="s">
        <v>44</v>
      </c>
      <c r="D52" s="107">
        <f>IF(D19=TRUE,(F18*SUM(E23:P25)*#REF!)/#REF!,0)</f>
        <v>0</v>
      </c>
      <c r="E52" s="115"/>
      <c r="F52" s="115"/>
      <c r="G52" s="116"/>
      <c r="H52" s="116"/>
      <c r="I52" s="116"/>
      <c r="K52" s="102"/>
      <c r="L52" s="102"/>
      <c r="M52" s="102"/>
      <c r="N52" s="102"/>
      <c r="O52" s="102"/>
    </row>
    <row r="53" spans="1:23" ht="20" hidden="1" customHeight="1">
      <c r="B53" s="101" t="s">
        <v>192</v>
      </c>
      <c r="C53" s="7" t="s">
        <v>37</v>
      </c>
      <c r="D53" s="107">
        <f>IF(E19=TRUE,(F18*SUM(E23:P25)*#REF!)/#REF!,0)</f>
        <v>0</v>
      </c>
      <c r="E53" s="115"/>
      <c r="F53" s="115"/>
      <c r="G53" s="116"/>
      <c r="H53" s="116"/>
      <c r="I53" s="116"/>
      <c r="K53" s="102"/>
      <c r="L53" s="102"/>
      <c r="M53" s="102"/>
      <c r="N53" s="102"/>
      <c r="O53" s="102"/>
    </row>
    <row r="54" spans="1:23" ht="20" hidden="1" customHeight="1" thickBot="1">
      <c r="D54" s="115"/>
      <c r="E54" s="115"/>
      <c r="F54" s="115"/>
      <c r="G54" s="116"/>
      <c r="H54" s="116"/>
      <c r="I54" s="116"/>
      <c r="K54" s="102"/>
      <c r="L54" s="102"/>
      <c r="M54" s="102"/>
      <c r="N54" s="102"/>
      <c r="O54" s="102"/>
    </row>
    <row r="55" spans="1:23" ht="20" hidden="1" customHeight="1">
      <c r="K55" s="100"/>
      <c r="L55" s="100"/>
      <c r="M55" s="100"/>
      <c r="N55" s="100"/>
      <c r="O55" s="100"/>
    </row>
    <row r="56" spans="1:23" ht="30" hidden="1">
      <c r="B56" s="11" t="s">
        <v>189</v>
      </c>
      <c r="N56" s="8"/>
      <c r="O56" s="8"/>
    </row>
    <row r="57" spans="1:23" hidden="1">
      <c r="B57" s="18" t="s">
        <v>33</v>
      </c>
      <c r="C57" s="12" t="s">
        <v>22</v>
      </c>
      <c r="D57" s="22">
        <f t="shared" ref="D57:O57" si="13">D34*IF(E$22-$J$22&lt;0,0,(0.06*(E$22-$J$22)))</f>
        <v>0</v>
      </c>
      <c r="E57" s="22">
        <f t="shared" si="13"/>
        <v>0</v>
      </c>
      <c r="F57" s="22">
        <f t="shared" si="13"/>
        <v>0</v>
      </c>
      <c r="G57" s="22">
        <f t="shared" si="13"/>
        <v>0</v>
      </c>
      <c r="H57" s="22">
        <f t="shared" si="13"/>
        <v>0</v>
      </c>
      <c r="I57" s="22">
        <f t="shared" si="13"/>
        <v>0</v>
      </c>
      <c r="J57" s="22">
        <f t="shared" si="13"/>
        <v>0</v>
      </c>
      <c r="K57" s="22">
        <f t="shared" si="13"/>
        <v>0</v>
      </c>
      <c r="L57" s="22">
        <f t="shared" si="13"/>
        <v>0</v>
      </c>
      <c r="M57" s="22">
        <f t="shared" si="13"/>
        <v>0</v>
      </c>
      <c r="N57" s="22">
        <f t="shared" si="13"/>
        <v>0</v>
      </c>
      <c r="O57" s="22">
        <f t="shared" si="13"/>
        <v>0</v>
      </c>
    </row>
    <row r="58" spans="1:23" hidden="1">
      <c r="B58" s="18" t="s">
        <v>34</v>
      </c>
      <c r="C58" s="12" t="s">
        <v>46</v>
      </c>
      <c r="D58" s="22">
        <f t="shared" ref="D58:O58" si="14">D35*IF(E$22-$J$22&lt;0,0,(0.06*(E$22-$J$22)))</f>
        <v>0</v>
      </c>
      <c r="E58" s="22">
        <f t="shared" si="14"/>
        <v>0</v>
      </c>
      <c r="F58" s="22">
        <f t="shared" si="14"/>
        <v>0</v>
      </c>
      <c r="G58" s="22">
        <f t="shared" si="14"/>
        <v>0</v>
      </c>
      <c r="H58" s="22">
        <f t="shared" si="14"/>
        <v>0</v>
      </c>
      <c r="I58" s="22">
        <f t="shared" si="14"/>
        <v>0</v>
      </c>
      <c r="J58" s="22">
        <f t="shared" si="14"/>
        <v>0</v>
      </c>
      <c r="K58" s="22">
        <f t="shared" si="14"/>
        <v>0</v>
      </c>
      <c r="L58" s="22">
        <f t="shared" si="14"/>
        <v>0</v>
      </c>
      <c r="M58" s="22">
        <f t="shared" si="14"/>
        <v>0</v>
      </c>
      <c r="N58" s="22">
        <f t="shared" si="14"/>
        <v>0</v>
      </c>
      <c r="O58" s="22">
        <f t="shared" si="14"/>
        <v>0</v>
      </c>
    </row>
    <row r="59" spans="1:23" hidden="1">
      <c r="B59" s="18" t="s">
        <v>35</v>
      </c>
      <c r="C59" s="12" t="s">
        <v>46</v>
      </c>
      <c r="D59" s="23">
        <f>D62*1000</f>
        <v>0</v>
      </c>
      <c r="E59" s="23">
        <f t="shared" ref="E59:O59" si="15">E62*1000</f>
        <v>0</v>
      </c>
      <c r="F59" s="23">
        <f t="shared" si="15"/>
        <v>0</v>
      </c>
      <c r="G59" s="23">
        <f t="shared" si="15"/>
        <v>0</v>
      </c>
      <c r="H59" s="23">
        <f t="shared" si="15"/>
        <v>0</v>
      </c>
      <c r="I59" s="23">
        <f t="shared" si="15"/>
        <v>0</v>
      </c>
      <c r="J59" s="23">
        <f t="shared" si="15"/>
        <v>0</v>
      </c>
      <c r="K59" s="23">
        <f t="shared" si="15"/>
        <v>0</v>
      </c>
      <c r="L59" s="23">
        <f t="shared" si="15"/>
        <v>0</v>
      </c>
      <c r="M59" s="23">
        <f t="shared" si="15"/>
        <v>0</v>
      </c>
      <c r="N59" s="23">
        <f t="shared" si="15"/>
        <v>0</v>
      </c>
      <c r="O59" s="23">
        <f t="shared" si="15"/>
        <v>0</v>
      </c>
    </row>
    <row r="60" spans="1:23" hidden="1">
      <c r="A60" s="2" t="s">
        <v>47</v>
      </c>
    </row>
    <row r="61" spans="1:23" hidden="1">
      <c r="B61" s="18" t="s">
        <v>34</v>
      </c>
      <c r="C61" s="12" t="s">
        <v>40</v>
      </c>
      <c r="D61" s="23">
        <f>D58/1000</f>
        <v>0</v>
      </c>
      <c r="E61" s="23">
        <f t="shared" ref="E61:O61" si="16">E58/1000</f>
        <v>0</v>
      </c>
      <c r="F61" s="23">
        <f t="shared" si="16"/>
        <v>0</v>
      </c>
      <c r="G61" s="23">
        <f t="shared" si="16"/>
        <v>0</v>
      </c>
      <c r="H61" s="23">
        <f t="shared" si="16"/>
        <v>0</v>
      </c>
      <c r="I61" s="23">
        <f t="shared" si="16"/>
        <v>0</v>
      </c>
      <c r="J61" s="23">
        <f t="shared" si="16"/>
        <v>0</v>
      </c>
      <c r="K61" s="23">
        <f t="shared" si="16"/>
        <v>0</v>
      </c>
      <c r="L61" s="23">
        <f t="shared" si="16"/>
        <v>0</v>
      </c>
      <c r="M61" s="23">
        <f t="shared" si="16"/>
        <v>0</v>
      </c>
      <c r="N61" s="23">
        <f t="shared" si="16"/>
        <v>0</v>
      </c>
      <c r="O61" s="23">
        <f t="shared" si="16"/>
        <v>0</v>
      </c>
    </row>
    <row r="62" spans="1:23" hidden="1">
      <c r="B62" s="18" t="s">
        <v>35</v>
      </c>
      <c r="C62" s="12" t="s">
        <v>40</v>
      </c>
      <c r="D62" s="22">
        <f t="shared" ref="D62:O62" si="17">D36*IF(E$22-$J$22&lt;0,0,(0.06*(E$22-$J$22)))</f>
        <v>0</v>
      </c>
      <c r="E62" s="22">
        <f t="shared" si="17"/>
        <v>0</v>
      </c>
      <c r="F62" s="22">
        <f t="shared" si="17"/>
        <v>0</v>
      </c>
      <c r="G62" s="22">
        <f t="shared" si="17"/>
        <v>0</v>
      </c>
      <c r="H62" s="22">
        <f t="shared" si="17"/>
        <v>0</v>
      </c>
      <c r="I62" s="22">
        <f t="shared" si="17"/>
        <v>0</v>
      </c>
      <c r="J62" s="22">
        <f t="shared" si="17"/>
        <v>0</v>
      </c>
      <c r="K62" s="22">
        <f t="shared" si="17"/>
        <v>0</v>
      </c>
      <c r="L62" s="22">
        <f t="shared" si="17"/>
        <v>0</v>
      </c>
      <c r="M62" s="22">
        <f t="shared" si="17"/>
        <v>0</v>
      </c>
      <c r="N62" s="22">
        <f t="shared" si="17"/>
        <v>0</v>
      </c>
      <c r="O62" s="22">
        <f t="shared" si="17"/>
        <v>0</v>
      </c>
    </row>
    <row r="63" spans="1:23" ht="16" thickBot="1">
      <c r="B63" s="134" t="s">
        <v>234</v>
      </c>
      <c r="C63" s="135" t="s">
        <v>110</v>
      </c>
      <c r="D63" s="22"/>
      <c r="E63" s="22"/>
      <c r="F63" s="22"/>
      <c r="G63" s="22"/>
      <c r="H63" s="22"/>
      <c r="I63" s="22"/>
      <c r="J63" s="22"/>
      <c r="K63" s="22"/>
      <c r="L63" s="22"/>
      <c r="M63" s="22"/>
      <c r="N63" s="22"/>
      <c r="O63" s="22"/>
    </row>
    <row r="64" spans="1:23" ht="21" customHeight="1">
      <c r="B64" s="97" t="str">
        <f>"Prendre en compte le fait de baisser à " &amp;M45 &amp;  " °C le chauffage la nuit"</f>
        <v>Prendre en compte le fait de baisser à 17 °C le chauffage la nuit</v>
      </c>
      <c r="C64" s="136" t="b">
        <v>0</v>
      </c>
      <c r="D64" s="22"/>
      <c r="E64" s="22"/>
      <c r="F64" s="22"/>
      <c r="G64" s="22"/>
      <c r="H64" s="22"/>
      <c r="I64" s="22"/>
      <c r="J64" s="22"/>
      <c r="K64" s="22"/>
      <c r="L64" s="22"/>
      <c r="M64" s="22"/>
      <c r="N64" s="22"/>
      <c r="O64" s="22"/>
    </row>
    <row r="65" spans="2:16" ht="31" customHeight="1">
      <c r="B65" s="97" t="str">
        <f>"Prendre en compte le fait de baisser à " &amp;M45 &amp;  " °C le chauffage la nuit , week-end et les jours fériés"</f>
        <v>Prendre en compte le fait de baisser à 17 °C le chauffage la nuit , week-end et les jours fériés</v>
      </c>
      <c r="C65" s="137" t="b">
        <v>0</v>
      </c>
      <c r="D65" s="22" t="str">
        <f>IF(AND(C65=TRUE,C64=TRUE),"Veuillez ne sélectionner qu'une seule des deux cases","")</f>
        <v/>
      </c>
      <c r="E65" s="22"/>
      <c r="F65" s="22"/>
      <c r="G65" s="22"/>
      <c r="H65" s="22"/>
      <c r="I65" s="22"/>
      <c r="J65" s="22"/>
      <c r="K65" s="22"/>
      <c r="L65" s="22"/>
      <c r="M65" s="22"/>
      <c r="N65" s="22"/>
      <c r="O65" s="22"/>
    </row>
    <row r="66" spans="2:16" ht="17" customHeight="1">
      <c r="B66" s="10"/>
      <c r="D66" s="7"/>
      <c r="N66" s="8"/>
      <c r="O66" s="6"/>
    </row>
    <row r="67" spans="2:16" ht="17" customHeight="1" thickBot="1">
      <c r="B67" s="19" t="s">
        <v>48</v>
      </c>
      <c r="C67" s="20"/>
      <c r="D67" s="21" t="str">
        <f>IF(C65=TRUE,"Baisse du chauffage la nuit et les jours non travaillés",IF(C64=TRUE,"Baisse du chauffage la nuit uniquement",""))</f>
        <v/>
      </c>
      <c r="N67" s="8"/>
      <c r="O67" s="6"/>
    </row>
    <row r="68" spans="2:16" ht="16" thickBot="1">
      <c r="B68" s="18" t="s">
        <v>33</v>
      </c>
      <c r="C68" s="12" t="s">
        <v>36</v>
      </c>
      <c r="D68" s="123">
        <f>IF($C$65=TRUE,IF(SUM(D44:I44)&lt;0,0,SUM(D44:I44)),IF($C$64=TRUE,IF(SUM(D40:I40)&lt;0,0,SUM(D40:I40)),IF(SUM(D57:O57)&lt;0,0,SUM(D57:O57))))</f>
        <v>0</v>
      </c>
      <c r="F68" s="12"/>
      <c r="G68" s="14"/>
      <c r="H68" s="14"/>
      <c r="I68" s="14"/>
      <c r="J68" s="14"/>
      <c r="K68" s="14"/>
      <c r="L68" s="14"/>
      <c r="M68" s="14"/>
      <c r="N68" s="14"/>
      <c r="O68" s="14"/>
      <c r="P68" s="13"/>
    </row>
    <row r="69" spans="2:16">
      <c r="B69" s="18" t="s">
        <v>34</v>
      </c>
      <c r="C69" s="12" t="s">
        <v>44</v>
      </c>
      <c r="D69" s="123">
        <f>IF($C$65=TRUE,IF(SUM(D45:I45)&lt;0,0,SUM(D45:I45)),IF($C$64=TRUE,IF(SUM(D41:I41)&lt;0,0,SUM(D41:I41)),IF(SUM(D58:O58)&lt;0,0,SUM(D58:O58))))</f>
        <v>0</v>
      </c>
      <c r="F69" s="259" t="s">
        <v>236</v>
      </c>
      <c r="G69" s="260"/>
      <c r="H69" s="260"/>
      <c r="I69" s="261"/>
      <c r="N69" s="8"/>
      <c r="O69" s="8"/>
      <c r="P69" s="6"/>
    </row>
    <row r="70" spans="2:16">
      <c r="B70" s="18" t="s">
        <v>35</v>
      </c>
      <c r="C70" s="12" t="s">
        <v>37</v>
      </c>
      <c r="D70" s="123">
        <f>IF($C$65=TRUE,IF(SUM(D46:I46)&lt;0,0,SUM(D46:I46)),IF($C$64=TRUE,IF(SUM(D42:I42)&lt;0,0,SUM(D42:I42)),IF(SUM(D62:O62)&lt;0,0,SUM(D62:O62))))</f>
        <v>0</v>
      </c>
      <c r="F70" s="262"/>
      <c r="G70" s="263"/>
      <c r="H70" s="263"/>
      <c r="I70" s="264"/>
      <c r="N70" s="8"/>
      <c r="O70" s="8"/>
      <c r="P70" s="8"/>
    </row>
    <row r="71" spans="2:16" ht="18" customHeight="1" thickBot="1">
      <c r="D71" s="123"/>
      <c r="F71" s="265"/>
      <c r="G71" s="266"/>
      <c r="H71" s="266"/>
      <c r="I71" s="267"/>
      <c r="J71" s="14"/>
      <c r="N71" s="8"/>
      <c r="O71" s="8"/>
      <c r="P71" s="8"/>
    </row>
    <row r="72" spans="2:16" ht="15" customHeight="1" thickBot="1">
      <c r="D72" s="24"/>
      <c r="F72" s="14"/>
      <c r="G72" s="14"/>
      <c r="H72" s="14"/>
      <c r="I72" s="14"/>
      <c r="J72" s="14"/>
      <c r="K72" s="14"/>
      <c r="L72" s="14"/>
      <c r="M72" s="14"/>
      <c r="N72" s="14"/>
      <c r="O72" s="13"/>
    </row>
    <row r="73" spans="2:16" ht="19" thickBot="1">
      <c r="B73" s="19" t="s">
        <v>248</v>
      </c>
      <c r="C73" s="20"/>
      <c r="D73" s="20"/>
      <c r="F73" s="273" t="s">
        <v>51</v>
      </c>
      <c r="G73" s="274"/>
      <c r="H73" s="275"/>
      <c r="I73" s="87"/>
      <c r="N73" s="8"/>
      <c r="O73" s="6"/>
    </row>
    <row r="74" spans="2:16">
      <c r="B74" s="18" t="s">
        <v>33</v>
      </c>
      <c r="C74" s="12" t="s">
        <v>278</v>
      </c>
      <c r="D74" s="73">
        <f>D68*0.000133</f>
        <v>0</v>
      </c>
      <c r="F74" s="270" t="s">
        <v>49</v>
      </c>
      <c r="G74" s="271"/>
      <c r="H74" s="272"/>
      <c r="I74" s="86"/>
      <c r="J74" s="14"/>
      <c r="K74" s="14"/>
      <c r="L74" s="14"/>
      <c r="M74" s="14"/>
      <c r="N74" s="14"/>
      <c r="O74" s="13"/>
    </row>
    <row r="75" spans="2:16">
      <c r="B75" s="18" t="s">
        <v>34</v>
      </c>
      <c r="C75" s="12" t="s">
        <v>278</v>
      </c>
      <c r="D75" s="73">
        <f>D69*2.64/1000</f>
        <v>0</v>
      </c>
      <c r="F75" s="253" t="s">
        <v>249</v>
      </c>
      <c r="G75" s="254"/>
      <c r="H75" s="255"/>
      <c r="I75" s="86"/>
      <c r="N75" s="8"/>
      <c r="O75" s="6"/>
    </row>
    <row r="76" spans="2:16" ht="15" customHeight="1" thickBot="1">
      <c r="B76" s="18" t="s">
        <v>35</v>
      </c>
      <c r="C76" s="12" t="s">
        <v>278</v>
      </c>
      <c r="D76" s="73">
        <f>D70*0.2/100</f>
        <v>0</v>
      </c>
      <c r="F76" s="256" t="s">
        <v>50</v>
      </c>
      <c r="G76" s="257"/>
      <c r="H76" s="258"/>
      <c r="I76" s="86" t="s">
        <v>282</v>
      </c>
      <c r="N76" s="8"/>
      <c r="O76" s="6"/>
    </row>
    <row r="77" spans="2:16" hidden="1"/>
    <row r="78" spans="2:16" ht="7" customHeight="1"/>
  </sheetData>
  <sheetProtection password="E192" sheet="1" objects="1" scenarios="1" selectLockedCells="1"/>
  <mergeCells count="26">
    <mergeCell ref="T31:V32"/>
    <mergeCell ref="T28:V30"/>
    <mergeCell ref="T47:W47"/>
    <mergeCell ref="F75:H75"/>
    <mergeCell ref="F76:H76"/>
    <mergeCell ref="F69:I71"/>
    <mergeCell ref="K44:L45"/>
    <mergeCell ref="F74:H74"/>
    <mergeCell ref="F73:H73"/>
    <mergeCell ref="D12:E12"/>
    <mergeCell ref="D14:E14"/>
    <mergeCell ref="D16:E16"/>
    <mergeCell ref="J3:R17"/>
    <mergeCell ref="D5:E5"/>
    <mergeCell ref="D7:E7"/>
    <mergeCell ref="D6:E6"/>
    <mergeCell ref="D10:E10"/>
    <mergeCell ref="D13:E13"/>
    <mergeCell ref="D15:E15"/>
    <mergeCell ref="D11:E11"/>
    <mergeCell ref="D17:E17"/>
    <mergeCell ref="A39:B39"/>
    <mergeCell ref="A43:B43"/>
    <mergeCell ref="D21:D22"/>
    <mergeCell ref="D27:N27"/>
    <mergeCell ref="K38:O43"/>
  </mergeCells>
  <phoneticPr fontId="9" type="noConversion"/>
  <conditionalFormatting sqref="B11">
    <cfRule type="expression" dxfId="1" priority="2">
      <formula>(D10&lt;&gt;"")</formula>
    </cfRule>
  </conditionalFormatting>
  <conditionalFormatting sqref="C11">
    <cfRule type="expression" dxfId="0" priority="1">
      <formula>D10&lt;&gt;""</formula>
    </cfRule>
  </conditionalFormatting>
  <dataValidations count="2">
    <dataValidation type="list" allowBlank="1" showInputMessage="1" showErrorMessage="1" sqref="D7:E7">
      <formula1>#REF!</formula1>
    </dataValidation>
    <dataValidation type="list" allowBlank="1" showInputMessage="1" showErrorMessage="1" sqref="D17:E17">
      <formula1>#REF!</formula1>
    </dataValidation>
  </dataValidations>
  <pageMargins left="0.39000000000000007" right="0.39000000000000007" top="0.59" bottom="1.18" header="0.39000000000000007" footer="0.5"/>
  <pageSetup paperSize="9" scale="51" fitToHeight="3" orientation="landscape" horizontalDpi="4294967292" verticalDpi="4294967292"/>
  <headerFooter>
    <oddHeader>&amp;L&amp;"-,Gras"&amp;20&amp;K70A665Potentiel d'économies d'énergie pour le chauffage&amp;C_x000D_&amp;R&amp;P</oddHeader>
    <oddFooter>&amp;L&amp;"Calibri,Normal"&amp;K000000&amp;G&amp;R&amp;"Calibri,Normal"&amp;K000000&amp;G</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8195" r:id="rId4" name="Check Box 3">
              <controlPr locked="0" defaultSize="0" autoFill="0" autoLine="0" autoPict="0">
                <anchor moveWithCells="1">
                  <from>
                    <xdr:col>2</xdr:col>
                    <xdr:colOff>330200</xdr:colOff>
                    <xdr:row>18</xdr:row>
                    <xdr:rowOff>0</xdr:rowOff>
                  </from>
                  <to>
                    <xdr:col>2</xdr:col>
                    <xdr:colOff>660400</xdr:colOff>
                    <xdr:row>19</xdr:row>
                    <xdr:rowOff>12700</xdr:rowOff>
                  </to>
                </anchor>
              </controlPr>
            </control>
          </mc:Choice>
          <mc:Fallback/>
        </mc:AlternateContent>
        <mc:AlternateContent xmlns:mc="http://schemas.openxmlformats.org/markup-compatibility/2006">
          <mc:Choice Requires="x14">
            <control shapeId="8196" r:id="rId5" name="Check Box 4">
              <controlPr locked="0" defaultSize="0" autoFill="0" autoLine="0" autoPict="0">
                <anchor moveWithCells="1">
                  <from>
                    <xdr:col>3</xdr:col>
                    <xdr:colOff>228600</xdr:colOff>
                    <xdr:row>18</xdr:row>
                    <xdr:rowOff>0</xdr:rowOff>
                  </from>
                  <to>
                    <xdr:col>3</xdr:col>
                    <xdr:colOff>622300</xdr:colOff>
                    <xdr:row>19</xdr:row>
                    <xdr:rowOff>12700</xdr:rowOff>
                  </to>
                </anchor>
              </controlPr>
            </control>
          </mc:Choice>
          <mc:Fallback/>
        </mc:AlternateContent>
        <mc:AlternateContent xmlns:mc="http://schemas.openxmlformats.org/markup-compatibility/2006">
          <mc:Choice Requires="x14">
            <control shapeId="8197" r:id="rId6" name="Check Box 5">
              <controlPr locked="0" defaultSize="0" autoFill="0" autoLine="0" autoPict="0">
                <anchor moveWithCells="1">
                  <from>
                    <xdr:col>4</xdr:col>
                    <xdr:colOff>190500</xdr:colOff>
                    <xdr:row>18</xdr:row>
                    <xdr:rowOff>0</xdr:rowOff>
                  </from>
                  <to>
                    <xdr:col>4</xdr:col>
                    <xdr:colOff>584200</xdr:colOff>
                    <xdr:row>19</xdr:row>
                    <xdr:rowOff>12700</xdr:rowOff>
                  </to>
                </anchor>
              </controlPr>
            </control>
          </mc:Choice>
          <mc:Fallback/>
        </mc:AlternateContent>
        <mc:AlternateContent xmlns:mc="http://schemas.openxmlformats.org/markup-compatibility/2006">
          <mc:Choice Requires="x14">
            <control shapeId="8199" r:id="rId7" name="Check Box 7">
              <controlPr locked="0" defaultSize="0" autoFill="0" autoLine="0" autoPict="0">
                <anchor moveWithCells="1">
                  <from>
                    <xdr:col>2</xdr:col>
                    <xdr:colOff>368300</xdr:colOff>
                    <xdr:row>63</xdr:row>
                    <xdr:rowOff>12700</xdr:rowOff>
                  </from>
                  <to>
                    <xdr:col>2</xdr:col>
                    <xdr:colOff>762000</xdr:colOff>
                    <xdr:row>63</xdr:row>
                    <xdr:rowOff>228600</xdr:rowOff>
                  </to>
                </anchor>
              </controlPr>
            </control>
          </mc:Choice>
          <mc:Fallback/>
        </mc:AlternateContent>
        <mc:AlternateContent xmlns:mc="http://schemas.openxmlformats.org/markup-compatibility/2006">
          <mc:Choice Requires="x14">
            <control shapeId="8200" r:id="rId8" name="Check Box 8">
              <controlPr locked="0" defaultSize="0" autoFill="0" autoLine="0" autoPict="0">
                <anchor moveWithCells="1">
                  <from>
                    <xdr:col>2</xdr:col>
                    <xdr:colOff>368300</xdr:colOff>
                    <xdr:row>64</xdr:row>
                    <xdr:rowOff>114300</xdr:rowOff>
                  </from>
                  <to>
                    <xdr:col>2</xdr:col>
                    <xdr:colOff>762000</xdr:colOff>
                    <xdr:row>64</xdr:row>
                    <xdr:rowOff>330200</xdr:rowOff>
                  </to>
                </anchor>
              </controlPr>
            </control>
          </mc:Choice>
          <mc:Fallback/>
        </mc:AlternateContent>
      </controls>
    </mc:Choice>
    <mc:Fallback/>
  </mc:AlternateContent>
  <extLst>
    <ext xmlns:mx="http://schemas.microsoft.com/office/mac/excel/2008/main" uri="{64002731-A6B0-56B0-2670-7721B7C09600}">
      <mx:PLV Mode="1" OnePage="0" WScale="5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topLeftCell="A149" workbookViewId="0">
      <selection activeCell="A186" sqref="A186:J208"/>
    </sheetView>
  </sheetViews>
  <sheetFormatPr baseColWidth="10" defaultRowHeight="15" x14ac:dyDescent="0"/>
  <sheetData>
    <row r="1" spans="1:10" ht="16" thickBot="1"/>
    <row r="2" spans="1:10">
      <c r="A2" s="276" t="s">
        <v>230</v>
      </c>
      <c r="B2" s="277"/>
      <c r="C2" s="277"/>
      <c r="D2" s="278"/>
    </row>
    <row r="3" spans="1:10" ht="16" thickBot="1">
      <c r="A3" s="279"/>
      <c r="B3" s="280"/>
      <c r="C3" s="280"/>
      <c r="D3" s="281"/>
    </row>
    <row r="5" spans="1:10" ht="16" thickBot="1"/>
    <row r="6" spans="1:10">
      <c r="A6" s="276" t="s">
        <v>231</v>
      </c>
      <c r="B6" s="277"/>
      <c r="C6" s="277"/>
      <c r="D6" s="278"/>
    </row>
    <row r="7" spans="1:10" ht="16" thickBot="1">
      <c r="A7" s="279"/>
      <c r="B7" s="280"/>
      <c r="C7" s="280"/>
      <c r="D7" s="281"/>
    </row>
    <row r="8" spans="1:10" ht="15" customHeight="1">
      <c r="A8" s="282" t="s">
        <v>241</v>
      </c>
      <c r="B8" s="283"/>
      <c r="C8" s="283"/>
      <c r="D8" s="283"/>
      <c r="E8" s="283"/>
      <c r="F8" s="283"/>
      <c r="G8" s="283"/>
      <c r="H8" s="283"/>
      <c r="I8" s="283"/>
      <c r="J8" s="284"/>
    </row>
    <row r="9" spans="1:10">
      <c r="A9" s="285"/>
      <c r="B9" s="286"/>
      <c r="C9" s="286"/>
      <c r="D9" s="286"/>
      <c r="E9" s="286"/>
      <c r="F9" s="286"/>
      <c r="G9" s="286"/>
      <c r="H9" s="286"/>
      <c r="I9" s="286"/>
      <c r="J9" s="287"/>
    </row>
    <row r="10" spans="1:10">
      <c r="A10" s="285"/>
      <c r="B10" s="286"/>
      <c r="C10" s="286"/>
      <c r="D10" s="286"/>
      <c r="E10" s="286"/>
      <c r="F10" s="286"/>
      <c r="G10" s="286"/>
      <c r="H10" s="286"/>
      <c r="I10" s="286"/>
      <c r="J10" s="287"/>
    </row>
    <row r="11" spans="1:10">
      <c r="A11" s="285"/>
      <c r="B11" s="286"/>
      <c r="C11" s="286"/>
      <c r="D11" s="286"/>
      <c r="E11" s="286"/>
      <c r="F11" s="286"/>
      <c r="G11" s="286"/>
      <c r="H11" s="286"/>
      <c r="I11" s="286"/>
      <c r="J11" s="287"/>
    </row>
    <row r="12" spans="1:10" ht="16" thickBot="1">
      <c r="A12" s="288"/>
      <c r="B12" s="289"/>
      <c r="C12" s="289"/>
      <c r="D12" s="289"/>
      <c r="E12" s="289"/>
      <c r="F12" s="289"/>
      <c r="G12" s="289"/>
      <c r="H12" s="289"/>
      <c r="I12" s="289"/>
      <c r="J12" s="290"/>
    </row>
    <row r="13" spans="1:10" ht="15" customHeight="1"/>
    <row r="35" spans="1:10" ht="16" thickBot="1"/>
    <row r="36" spans="1:10" ht="15" customHeight="1">
      <c r="A36" s="183" t="s">
        <v>242</v>
      </c>
      <c r="B36" s="184"/>
      <c r="C36" s="184"/>
      <c r="D36" s="184"/>
      <c r="E36" s="184"/>
      <c r="F36" s="184"/>
      <c r="G36" s="184"/>
      <c r="H36" s="184"/>
      <c r="I36" s="184"/>
      <c r="J36" s="185"/>
    </row>
    <row r="37" spans="1:10">
      <c r="A37" s="186"/>
      <c r="B37" s="187"/>
      <c r="C37" s="187"/>
      <c r="D37" s="187"/>
      <c r="E37" s="187"/>
      <c r="F37" s="187"/>
      <c r="G37" s="187"/>
      <c r="H37" s="187"/>
      <c r="I37" s="187"/>
      <c r="J37" s="188"/>
    </row>
    <row r="38" spans="1:10">
      <c r="A38" s="186"/>
      <c r="B38" s="187"/>
      <c r="C38" s="187"/>
      <c r="D38" s="187"/>
      <c r="E38" s="187"/>
      <c r="F38" s="187"/>
      <c r="G38" s="187"/>
      <c r="H38" s="187"/>
      <c r="I38" s="187"/>
      <c r="J38" s="188"/>
    </row>
    <row r="39" spans="1:10">
      <c r="A39" s="186"/>
      <c r="B39" s="187"/>
      <c r="C39" s="187"/>
      <c r="D39" s="187"/>
      <c r="E39" s="187"/>
      <c r="F39" s="187"/>
      <c r="G39" s="187"/>
      <c r="H39" s="187"/>
      <c r="I39" s="187"/>
      <c r="J39" s="188"/>
    </row>
    <row r="40" spans="1:10">
      <c r="A40" s="186"/>
      <c r="B40" s="187"/>
      <c r="C40" s="187"/>
      <c r="D40" s="187"/>
      <c r="E40" s="187"/>
      <c r="F40" s="187"/>
      <c r="G40" s="187"/>
      <c r="H40" s="187"/>
      <c r="I40" s="187"/>
      <c r="J40" s="188"/>
    </row>
    <row r="41" spans="1:10">
      <c r="A41" s="186"/>
      <c r="B41" s="187"/>
      <c r="C41" s="187"/>
      <c r="D41" s="187"/>
      <c r="E41" s="187"/>
      <c r="F41" s="187"/>
      <c r="G41" s="187"/>
      <c r="H41" s="187"/>
      <c r="I41" s="187"/>
      <c r="J41" s="188"/>
    </row>
    <row r="42" spans="1:10">
      <c r="A42" s="186"/>
      <c r="B42" s="187"/>
      <c r="C42" s="187"/>
      <c r="D42" s="187"/>
      <c r="E42" s="187"/>
      <c r="F42" s="187"/>
      <c r="G42" s="187"/>
      <c r="H42" s="187"/>
      <c r="I42" s="187"/>
      <c r="J42" s="188"/>
    </row>
    <row r="43" spans="1:10">
      <c r="A43" s="186"/>
      <c r="B43" s="187"/>
      <c r="C43" s="187"/>
      <c r="D43" s="187"/>
      <c r="E43" s="187"/>
      <c r="F43" s="187"/>
      <c r="G43" s="187"/>
      <c r="H43" s="187"/>
      <c r="I43" s="187"/>
      <c r="J43" s="188"/>
    </row>
    <row r="44" spans="1:10">
      <c r="A44" s="186"/>
      <c r="B44" s="187"/>
      <c r="C44" s="187"/>
      <c r="D44" s="187"/>
      <c r="E44" s="187"/>
      <c r="F44" s="187"/>
      <c r="G44" s="187"/>
      <c r="H44" s="187"/>
      <c r="I44" s="187"/>
      <c r="J44" s="188"/>
    </row>
    <row r="45" spans="1:10">
      <c r="A45" s="186"/>
      <c r="B45" s="187"/>
      <c r="C45" s="187"/>
      <c r="D45" s="187"/>
      <c r="E45" s="187"/>
      <c r="F45" s="187"/>
      <c r="G45" s="187"/>
      <c r="H45" s="187"/>
      <c r="I45" s="187"/>
      <c r="J45" s="188"/>
    </row>
    <row r="46" spans="1:10">
      <c r="A46" s="186"/>
      <c r="B46" s="187"/>
      <c r="C46" s="187"/>
      <c r="D46" s="187"/>
      <c r="E46" s="187"/>
      <c r="F46" s="187"/>
      <c r="G46" s="187"/>
      <c r="H46" s="187"/>
      <c r="I46" s="187"/>
      <c r="J46" s="188"/>
    </row>
    <row r="47" spans="1:10">
      <c r="A47" s="186"/>
      <c r="B47" s="187"/>
      <c r="C47" s="187"/>
      <c r="D47" s="187"/>
      <c r="E47" s="187"/>
      <c r="F47" s="187"/>
      <c r="G47" s="187"/>
      <c r="H47" s="187"/>
      <c r="I47" s="187"/>
      <c r="J47" s="188"/>
    </row>
    <row r="48" spans="1:10">
      <c r="A48" s="186"/>
      <c r="B48" s="187"/>
      <c r="C48" s="187"/>
      <c r="D48" s="187"/>
      <c r="E48" s="187"/>
      <c r="F48" s="187"/>
      <c r="G48" s="187"/>
      <c r="H48" s="187"/>
      <c r="I48" s="187"/>
      <c r="J48" s="188"/>
    </row>
    <row r="49" spans="1:10">
      <c r="A49" s="186"/>
      <c r="B49" s="187"/>
      <c r="C49" s="187"/>
      <c r="D49" s="187"/>
      <c r="E49" s="187"/>
      <c r="F49" s="187"/>
      <c r="G49" s="187"/>
      <c r="H49" s="187"/>
      <c r="I49" s="187"/>
      <c r="J49" s="188"/>
    </row>
    <row r="50" spans="1:10">
      <c r="A50" s="186"/>
      <c r="B50" s="187"/>
      <c r="C50" s="187"/>
      <c r="D50" s="187"/>
      <c r="E50" s="187"/>
      <c r="F50" s="187"/>
      <c r="G50" s="187"/>
      <c r="H50" s="187"/>
      <c r="I50" s="187"/>
      <c r="J50" s="188"/>
    </row>
    <row r="51" spans="1:10">
      <c r="A51" s="186"/>
      <c r="B51" s="187"/>
      <c r="C51" s="187"/>
      <c r="D51" s="187"/>
      <c r="E51" s="187"/>
      <c r="F51" s="187"/>
      <c r="G51" s="187"/>
      <c r="H51" s="187"/>
      <c r="I51" s="187"/>
      <c r="J51" s="188"/>
    </row>
    <row r="52" spans="1:10">
      <c r="A52" s="186"/>
      <c r="B52" s="187"/>
      <c r="C52" s="187"/>
      <c r="D52" s="187"/>
      <c r="E52" s="187"/>
      <c r="F52" s="187"/>
      <c r="G52" s="187"/>
      <c r="H52" s="187"/>
      <c r="I52" s="187"/>
      <c r="J52" s="188"/>
    </row>
    <row r="53" spans="1:10">
      <c r="A53" s="186"/>
      <c r="B53" s="187"/>
      <c r="C53" s="187"/>
      <c r="D53" s="187"/>
      <c r="E53" s="187"/>
      <c r="F53" s="187"/>
      <c r="G53" s="187"/>
      <c r="H53" s="187"/>
      <c r="I53" s="187"/>
      <c r="J53" s="188"/>
    </row>
    <row r="54" spans="1:10">
      <c r="A54" s="186"/>
      <c r="B54" s="187"/>
      <c r="C54" s="187"/>
      <c r="D54" s="187"/>
      <c r="E54" s="187"/>
      <c r="F54" s="187"/>
      <c r="G54" s="187"/>
      <c r="H54" s="187"/>
      <c r="I54" s="187"/>
      <c r="J54" s="188"/>
    </row>
    <row r="55" spans="1:10">
      <c r="A55" s="186"/>
      <c r="B55" s="187"/>
      <c r="C55" s="187"/>
      <c r="D55" s="187"/>
      <c r="E55" s="187"/>
      <c r="F55" s="187"/>
      <c r="G55" s="187"/>
      <c r="H55" s="187"/>
      <c r="I55" s="187"/>
      <c r="J55" s="188"/>
    </row>
    <row r="56" spans="1:10">
      <c r="A56" s="186"/>
      <c r="B56" s="187"/>
      <c r="C56" s="187"/>
      <c r="D56" s="187"/>
      <c r="E56" s="187"/>
      <c r="F56" s="187"/>
      <c r="G56" s="187"/>
      <c r="H56" s="187"/>
      <c r="I56" s="187"/>
      <c r="J56" s="188"/>
    </row>
    <row r="57" spans="1:10" ht="20" customHeight="1">
      <c r="A57" s="186"/>
      <c r="B57" s="187"/>
      <c r="C57" s="187"/>
      <c r="D57" s="187"/>
      <c r="E57" s="187"/>
      <c r="F57" s="187"/>
      <c r="G57" s="187"/>
      <c r="H57" s="187"/>
      <c r="I57" s="187"/>
      <c r="J57" s="188"/>
    </row>
    <row r="58" spans="1:10" ht="42" customHeight="1" thickBot="1">
      <c r="A58" s="189"/>
      <c r="B58" s="190"/>
      <c r="C58" s="190"/>
      <c r="D58" s="190"/>
      <c r="E58" s="190"/>
      <c r="F58" s="190"/>
      <c r="G58" s="190"/>
      <c r="H58" s="190"/>
      <c r="I58" s="190"/>
      <c r="J58" s="191"/>
    </row>
    <row r="65" spans="1:10" ht="16" thickBot="1"/>
    <row r="66" spans="1:10" ht="18" customHeight="1">
      <c r="A66" s="183" t="s">
        <v>243</v>
      </c>
      <c r="B66" s="184"/>
      <c r="C66" s="184"/>
      <c r="D66" s="184"/>
      <c r="E66" s="184"/>
      <c r="F66" s="184"/>
      <c r="G66" s="184"/>
      <c r="H66" s="184"/>
      <c r="I66" s="184"/>
      <c r="J66" s="185"/>
    </row>
    <row r="67" spans="1:10">
      <c r="A67" s="186"/>
      <c r="B67" s="187"/>
      <c r="C67" s="187"/>
      <c r="D67" s="187"/>
      <c r="E67" s="187"/>
      <c r="F67" s="187"/>
      <c r="G67" s="187"/>
      <c r="H67" s="187"/>
      <c r="I67" s="187"/>
      <c r="J67" s="188"/>
    </row>
    <row r="68" spans="1:10">
      <c r="A68" s="186"/>
      <c r="B68" s="187"/>
      <c r="C68" s="187"/>
      <c r="D68" s="187"/>
      <c r="E68" s="187"/>
      <c r="F68" s="187"/>
      <c r="G68" s="187"/>
      <c r="H68" s="187"/>
      <c r="I68" s="187"/>
      <c r="J68" s="188"/>
    </row>
    <row r="69" spans="1:10">
      <c r="A69" s="186"/>
      <c r="B69" s="187"/>
      <c r="C69" s="187"/>
      <c r="D69" s="187"/>
      <c r="E69" s="187"/>
      <c r="F69" s="187"/>
      <c r="G69" s="187"/>
      <c r="H69" s="187"/>
      <c r="I69" s="187"/>
      <c r="J69" s="188"/>
    </row>
    <row r="70" spans="1:10" ht="16" thickBot="1">
      <c r="A70" s="189"/>
      <c r="B70" s="190"/>
      <c r="C70" s="190"/>
      <c r="D70" s="190"/>
      <c r="E70" s="190"/>
      <c r="F70" s="190"/>
      <c r="G70" s="190"/>
      <c r="H70" s="190"/>
      <c r="I70" s="190"/>
      <c r="J70" s="191"/>
    </row>
    <row r="71" spans="1:10" ht="16" thickBot="1"/>
    <row r="72" spans="1:10">
      <c r="A72" s="276" t="s">
        <v>232</v>
      </c>
      <c r="B72" s="277"/>
      <c r="C72" s="277"/>
      <c r="D72" s="278"/>
    </row>
    <row r="73" spans="1:10" ht="16" thickBot="1">
      <c r="A73" s="279"/>
      <c r="B73" s="280"/>
      <c r="C73" s="280"/>
      <c r="D73" s="281"/>
    </row>
    <row r="74" spans="1:10" ht="15" customHeight="1">
      <c r="A74" s="184" t="s">
        <v>244</v>
      </c>
      <c r="B74" s="184"/>
      <c r="C74" s="184"/>
      <c r="D74" s="184"/>
      <c r="E74" s="184"/>
      <c r="F74" s="184"/>
      <c r="G74" s="184"/>
      <c r="H74" s="184"/>
      <c r="I74" s="184"/>
      <c r="J74" s="184"/>
    </row>
    <row r="75" spans="1:10">
      <c r="A75" s="187"/>
      <c r="B75" s="187"/>
      <c r="C75" s="187"/>
      <c r="D75" s="187"/>
      <c r="E75" s="187"/>
      <c r="F75" s="187"/>
      <c r="G75" s="187"/>
      <c r="H75" s="187"/>
      <c r="I75" s="187"/>
      <c r="J75" s="187"/>
    </row>
    <row r="76" spans="1:10">
      <c r="A76" s="187"/>
      <c r="B76" s="187"/>
      <c r="C76" s="187"/>
      <c r="D76" s="187"/>
      <c r="E76" s="187"/>
      <c r="F76" s="187"/>
      <c r="G76" s="187"/>
      <c r="H76" s="187"/>
      <c r="I76" s="187"/>
      <c r="J76" s="187"/>
    </row>
    <row r="77" spans="1:10">
      <c r="A77" s="187"/>
      <c r="B77" s="187"/>
      <c r="C77" s="187"/>
      <c r="D77" s="187"/>
      <c r="E77" s="187"/>
      <c r="F77" s="187"/>
      <c r="G77" s="187"/>
      <c r="H77" s="187"/>
      <c r="I77" s="187"/>
      <c r="J77" s="187"/>
    </row>
    <row r="78" spans="1:10">
      <c r="A78" s="187"/>
      <c r="B78" s="187"/>
      <c r="C78" s="187"/>
      <c r="D78" s="187"/>
      <c r="E78" s="187"/>
      <c r="F78" s="187"/>
      <c r="G78" s="187"/>
      <c r="H78" s="187"/>
      <c r="I78" s="187"/>
      <c r="J78" s="187"/>
    </row>
    <row r="79" spans="1:10">
      <c r="A79" s="187"/>
      <c r="B79" s="187"/>
      <c r="C79" s="187"/>
      <c r="D79" s="187"/>
      <c r="E79" s="187"/>
      <c r="F79" s="187"/>
      <c r="G79" s="187"/>
      <c r="H79" s="187"/>
      <c r="I79" s="187"/>
      <c r="J79" s="187"/>
    </row>
    <row r="80" spans="1:10">
      <c r="A80" s="187"/>
      <c r="B80" s="187"/>
      <c r="C80" s="187"/>
      <c r="D80" s="187"/>
      <c r="E80" s="187"/>
      <c r="F80" s="187"/>
      <c r="G80" s="187"/>
      <c r="H80" s="187"/>
      <c r="I80" s="187"/>
      <c r="J80" s="187"/>
    </row>
    <row r="81" spans="1:10">
      <c r="A81" s="187"/>
      <c r="B81" s="187"/>
      <c r="C81" s="187"/>
      <c r="D81" s="187"/>
      <c r="E81" s="187"/>
      <c r="F81" s="187"/>
      <c r="G81" s="187"/>
      <c r="H81" s="187"/>
      <c r="I81" s="187"/>
      <c r="J81" s="187"/>
    </row>
    <row r="82" spans="1:10">
      <c r="A82" s="187"/>
      <c r="B82" s="187"/>
      <c r="C82" s="187"/>
      <c r="D82" s="187"/>
      <c r="E82" s="187"/>
      <c r="F82" s="187"/>
      <c r="G82" s="187"/>
      <c r="H82" s="187"/>
      <c r="I82" s="187"/>
      <c r="J82" s="187"/>
    </row>
    <row r="83" spans="1:10">
      <c r="A83" s="187"/>
      <c r="B83" s="187"/>
      <c r="C83" s="187"/>
      <c r="D83" s="187"/>
      <c r="E83" s="187"/>
      <c r="F83" s="187"/>
      <c r="G83" s="187"/>
      <c r="H83" s="187"/>
      <c r="I83" s="187"/>
      <c r="J83" s="187"/>
    </row>
    <row r="84" spans="1:10">
      <c r="A84" s="187"/>
      <c r="B84" s="187"/>
      <c r="C84" s="187"/>
      <c r="D84" s="187"/>
      <c r="E84" s="187"/>
      <c r="F84" s="187"/>
      <c r="G84" s="187"/>
      <c r="H84" s="187"/>
      <c r="I84" s="187"/>
      <c r="J84" s="187"/>
    </row>
    <row r="85" spans="1:10">
      <c r="A85" s="187"/>
      <c r="B85" s="187"/>
      <c r="C85" s="187"/>
      <c r="D85" s="187"/>
      <c r="E85" s="187"/>
      <c r="F85" s="187"/>
      <c r="G85" s="187"/>
      <c r="H85" s="187"/>
      <c r="I85" s="187"/>
      <c r="J85" s="187"/>
    </row>
    <row r="86" spans="1:10">
      <c r="A86" s="187"/>
      <c r="B86" s="187"/>
      <c r="C86" s="187"/>
      <c r="D86" s="187"/>
      <c r="E86" s="187"/>
      <c r="F86" s="187"/>
      <c r="G86" s="187"/>
      <c r="H86" s="187"/>
      <c r="I86" s="187"/>
      <c r="J86" s="187"/>
    </row>
    <row r="87" spans="1:10">
      <c r="A87" s="187"/>
      <c r="B87" s="187"/>
      <c r="C87" s="187"/>
      <c r="D87" s="187"/>
      <c r="E87" s="187"/>
      <c r="F87" s="187"/>
      <c r="G87" s="187"/>
      <c r="H87" s="187"/>
      <c r="I87" s="187"/>
      <c r="J87" s="187"/>
    </row>
    <row r="88" spans="1:10">
      <c r="A88" s="187"/>
      <c r="B88" s="187"/>
      <c r="C88" s="187"/>
      <c r="D88" s="187"/>
      <c r="E88" s="187"/>
      <c r="F88" s="187"/>
      <c r="G88" s="187"/>
      <c r="H88" s="187"/>
      <c r="I88" s="187"/>
      <c r="J88" s="187"/>
    </row>
    <row r="89" spans="1:10">
      <c r="A89" s="187"/>
      <c r="B89" s="187"/>
      <c r="C89" s="187"/>
      <c r="D89" s="187"/>
      <c r="E89" s="187"/>
      <c r="F89" s="187"/>
      <c r="G89" s="187"/>
      <c r="H89" s="187"/>
      <c r="I89" s="187"/>
      <c r="J89" s="187"/>
    </row>
    <row r="90" spans="1:10">
      <c r="A90" s="187"/>
      <c r="B90" s="187"/>
      <c r="C90" s="187"/>
      <c r="D90" s="187"/>
      <c r="E90" s="187"/>
      <c r="F90" s="187"/>
      <c r="G90" s="187"/>
      <c r="H90" s="187"/>
      <c r="I90" s="187"/>
      <c r="J90" s="187"/>
    </row>
    <row r="91" spans="1:10">
      <c r="A91" s="187"/>
      <c r="B91" s="187"/>
      <c r="C91" s="187"/>
      <c r="D91" s="187"/>
      <c r="E91" s="187"/>
      <c r="F91" s="187"/>
      <c r="G91" s="187"/>
      <c r="H91" s="187"/>
      <c r="I91" s="187"/>
      <c r="J91" s="187"/>
    </row>
    <row r="92" spans="1:10">
      <c r="A92" s="187"/>
      <c r="B92" s="187"/>
      <c r="C92" s="187"/>
      <c r="D92" s="187"/>
      <c r="E92" s="187"/>
      <c r="F92" s="187"/>
      <c r="G92" s="187"/>
      <c r="H92" s="187"/>
      <c r="I92" s="187"/>
      <c r="J92" s="187"/>
    </row>
    <row r="93" spans="1:10">
      <c r="A93" s="187"/>
      <c r="B93" s="187"/>
      <c r="C93" s="187"/>
      <c r="D93" s="187"/>
      <c r="E93" s="187"/>
      <c r="F93" s="187"/>
      <c r="G93" s="187"/>
      <c r="H93" s="187"/>
      <c r="I93" s="187"/>
      <c r="J93" s="187"/>
    </row>
    <row r="94" spans="1:10">
      <c r="A94" s="187"/>
      <c r="B94" s="187"/>
      <c r="C94" s="187"/>
      <c r="D94" s="187"/>
      <c r="E94" s="187"/>
      <c r="F94" s="187"/>
      <c r="G94" s="187"/>
      <c r="H94" s="187"/>
      <c r="I94" s="187"/>
      <c r="J94" s="187"/>
    </row>
    <row r="95" spans="1:10">
      <c r="A95" s="187"/>
      <c r="B95" s="187"/>
      <c r="C95" s="187"/>
      <c r="D95" s="187"/>
      <c r="E95" s="187"/>
      <c r="F95" s="187"/>
      <c r="G95" s="187"/>
      <c r="H95" s="187"/>
      <c r="I95" s="187"/>
      <c r="J95" s="187"/>
    </row>
    <row r="96" spans="1:10">
      <c r="A96" s="187"/>
      <c r="B96" s="187"/>
      <c r="C96" s="187"/>
      <c r="D96" s="187"/>
      <c r="E96" s="187"/>
      <c r="F96" s="187"/>
      <c r="G96" s="187"/>
      <c r="H96" s="187"/>
      <c r="I96" s="187"/>
      <c r="J96" s="187"/>
    </row>
    <row r="97" spans="1:10">
      <c r="A97" s="187"/>
      <c r="B97" s="187"/>
      <c r="C97" s="187"/>
      <c r="D97" s="187"/>
      <c r="E97" s="187"/>
      <c r="F97" s="187"/>
      <c r="G97" s="187"/>
      <c r="H97" s="187"/>
      <c r="I97" s="187"/>
      <c r="J97" s="187"/>
    </row>
    <row r="98" spans="1:10">
      <c r="A98" s="187"/>
      <c r="B98" s="187"/>
      <c r="C98" s="187"/>
      <c r="D98" s="187"/>
      <c r="E98" s="187"/>
      <c r="F98" s="187"/>
      <c r="G98" s="187"/>
      <c r="H98" s="187"/>
      <c r="I98" s="187"/>
      <c r="J98" s="187"/>
    </row>
    <row r="99" spans="1:10">
      <c r="A99" s="187"/>
      <c r="B99" s="187"/>
      <c r="C99" s="187"/>
      <c r="D99" s="187"/>
      <c r="E99" s="187"/>
      <c r="F99" s="187"/>
      <c r="G99" s="187"/>
      <c r="H99" s="187"/>
      <c r="I99" s="187"/>
      <c r="J99" s="187"/>
    </row>
    <row r="100" spans="1:10">
      <c r="A100" s="187"/>
      <c r="B100" s="187"/>
      <c r="C100" s="187"/>
      <c r="D100" s="187"/>
      <c r="E100" s="187"/>
      <c r="F100" s="187"/>
      <c r="G100" s="187"/>
      <c r="H100" s="187"/>
      <c r="I100" s="187"/>
      <c r="J100" s="187"/>
    </row>
    <row r="101" spans="1:10">
      <c r="A101" s="187"/>
      <c r="B101" s="187"/>
      <c r="C101" s="187"/>
      <c r="D101" s="187"/>
      <c r="E101" s="187"/>
      <c r="F101" s="187"/>
      <c r="G101" s="187"/>
      <c r="H101" s="187"/>
      <c r="I101" s="187"/>
      <c r="J101" s="187"/>
    </row>
    <row r="102" spans="1:10">
      <c r="A102" s="187"/>
      <c r="B102" s="187"/>
      <c r="C102" s="187"/>
      <c r="D102" s="187"/>
      <c r="E102" s="187"/>
      <c r="F102" s="187"/>
      <c r="G102" s="187"/>
      <c r="H102" s="187"/>
      <c r="I102" s="187"/>
      <c r="J102" s="187"/>
    </row>
    <row r="103" spans="1:10">
      <c r="A103" s="187"/>
      <c r="B103" s="187"/>
      <c r="C103" s="187"/>
      <c r="D103" s="187"/>
      <c r="E103" s="187"/>
      <c r="F103" s="187"/>
      <c r="G103" s="187"/>
      <c r="H103" s="187"/>
      <c r="I103" s="187"/>
      <c r="J103" s="187"/>
    </row>
    <row r="104" spans="1:10">
      <c r="A104" s="187"/>
      <c r="B104" s="187"/>
      <c r="C104" s="187"/>
      <c r="D104" s="187"/>
      <c r="E104" s="187"/>
      <c r="F104" s="187"/>
      <c r="G104" s="187"/>
      <c r="H104" s="187"/>
      <c r="I104" s="187"/>
      <c r="J104" s="187"/>
    </row>
    <row r="105" spans="1:10">
      <c r="A105" s="187"/>
      <c r="B105" s="187"/>
      <c r="C105" s="187"/>
      <c r="D105" s="187"/>
      <c r="E105" s="187"/>
      <c r="F105" s="187"/>
      <c r="G105" s="187"/>
      <c r="H105" s="187"/>
      <c r="I105" s="187"/>
      <c r="J105" s="187"/>
    </row>
    <row r="127" spans="1:10" ht="16" thickBot="1"/>
    <row r="128" spans="1:10" ht="15" customHeight="1">
      <c r="A128" s="291" t="s">
        <v>235</v>
      </c>
      <c r="B128" s="292"/>
      <c r="C128" s="292"/>
      <c r="D128" s="293"/>
      <c r="E128" s="86"/>
      <c r="F128" s="86"/>
      <c r="G128" s="86"/>
      <c r="H128" s="86"/>
      <c r="I128" s="86"/>
      <c r="J128" s="86"/>
    </row>
    <row r="129" spans="1:10" ht="16" customHeight="1" thickBot="1">
      <c r="A129" s="294"/>
      <c r="B129" s="295"/>
      <c r="C129" s="295"/>
      <c r="D129" s="296"/>
      <c r="E129" s="86"/>
      <c r="F129" s="86"/>
      <c r="G129" s="86"/>
      <c r="H129" s="86"/>
      <c r="I129" s="86"/>
      <c r="J129" s="86"/>
    </row>
    <row r="130" spans="1:10" ht="15" customHeight="1">
      <c r="A130" s="297" t="s">
        <v>245</v>
      </c>
      <c r="B130" s="298"/>
      <c r="C130" s="298"/>
      <c r="D130" s="298"/>
      <c r="E130" s="298"/>
      <c r="F130" s="298"/>
      <c r="G130" s="298"/>
      <c r="H130" s="298"/>
      <c r="I130" s="298"/>
      <c r="J130" s="299"/>
    </row>
    <row r="131" spans="1:10">
      <c r="A131" s="300"/>
      <c r="B131" s="301"/>
      <c r="C131" s="301"/>
      <c r="D131" s="301"/>
      <c r="E131" s="301"/>
      <c r="F131" s="301"/>
      <c r="G131" s="301"/>
      <c r="H131" s="301"/>
      <c r="I131" s="301"/>
      <c r="J131" s="302"/>
    </row>
    <row r="132" spans="1:10">
      <c r="A132" s="300"/>
      <c r="B132" s="301"/>
      <c r="C132" s="301"/>
      <c r="D132" s="301"/>
      <c r="E132" s="301"/>
      <c r="F132" s="301"/>
      <c r="G132" s="301"/>
      <c r="H132" s="301"/>
      <c r="I132" s="301"/>
      <c r="J132" s="302"/>
    </row>
    <row r="133" spans="1:10">
      <c r="A133" s="300"/>
      <c r="B133" s="301"/>
      <c r="C133" s="301"/>
      <c r="D133" s="301"/>
      <c r="E133" s="301"/>
      <c r="F133" s="301"/>
      <c r="G133" s="301"/>
      <c r="H133" s="301"/>
      <c r="I133" s="301"/>
      <c r="J133" s="302"/>
    </row>
    <row r="134" spans="1:10" ht="16" thickBot="1">
      <c r="A134" s="303"/>
      <c r="B134" s="304"/>
      <c r="C134" s="304"/>
      <c r="D134" s="304"/>
      <c r="E134" s="304"/>
      <c r="F134" s="304"/>
      <c r="G134" s="304"/>
      <c r="H134" s="304"/>
      <c r="I134" s="304"/>
      <c r="J134" s="305"/>
    </row>
    <row r="138" spans="1:10" ht="15" customHeight="1"/>
    <row r="139" spans="1:10" ht="16" customHeight="1"/>
    <row r="140" spans="1:10" ht="15" customHeight="1"/>
    <row r="150" spans="1:10" ht="16" thickBot="1"/>
    <row r="151" spans="1:10">
      <c r="A151" s="291" t="s">
        <v>238</v>
      </c>
      <c r="B151" s="292"/>
      <c r="C151" s="292"/>
      <c r="D151" s="293"/>
    </row>
    <row r="152" spans="1:10" ht="16" thickBot="1">
      <c r="A152" s="294"/>
      <c r="B152" s="295"/>
      <c r="C152" s="295"/>
      <c r="D152" s="296"/>
    </row>
    <row r="153" spans="1:10">
      <c r="A153" s="297" t="s">
        <v>237</v>
      </c>
      <c r="B153" s="298"/>
      <c r="C153" s="298"/>
      <c r="D153" s="298"/>
      <c r="E153" s="298"/>
      <c r="F153" s="298"/>
      <c r="G153" s="298"/>
      <c r="H153" s="298"/>
      <c r="I153" s="298"/>
      <c r="J153" s="299"/>
    </row>
    <row r="154" spans="1:10">
      <c r="A154" s="300"/>
      <c r="B154" s="301"/>
      <c r="C154" s="301"/>
      <c r="D154" s="301"/>
      <c r="E154" s="301"/>
      <c r="F154" s="301"/>
      <c r="G154" s="301"/>
      <c r="H154" s="301"/>
      <c r="I154" s="301"/>
      <c r="J154" s="302"/>
    </row>
    <row r="155" spans="1:10">
      <c r="A155" s="300"/>
      <c r="B155" s="301"/>
      <c r="C155" s="301"/>
      <c r="D155" s="301"/>
      <c r="E155" s="301"/>
      <c r="F155" s="301"/>
      <c r="G155" s="301"/>
      <c r="H155" s="301"/>
      <c r="I155" s="301"/>
      <c r="J155" s="302"/>
    </row>
    <row r="156" spans="1:10">
      <c r="A156" s="300"/>
      <c r="B156" s="301"/>
      <c r="C156" s="301"/>
      <c r="D156" s="301"/>
      <c r="E156" s="301"/>
      <c r="F156" s="301"/>
      <c r="G156" s="301"/>
      <c r="H156" s="301"/>
      <c r="I156" s="301"/>
      <c r="J156" s="302"/>
    </row>
    <row r="157" spans="1:10" ht="35" customHeight="1" thickBot="1">
      <c r="A157" s="303"/>
      <c r="B157" s="304"/>
      <c r="C157" s="304"/>
      <c r="D157" s="304"/>
      <c r="E157" s="304"/>
      <c r="F157" s="304"/>
      <c r="G157" s="304"/>
      <c r="H157" s="304"/>
      <c r="I157" s="304"/>
      <c r="J157" s="305"/>
    </row>
    <row r="183" spans="1:10" ht="16" thickBot="1"/>
    <row r="184" spans="1:10">
      <c r="A184" s="291" t="s">
        <v>239</v>
      </c>
      <c r="B184" s="292"/>
      <c r="C184" s="292"/>
      <c r="D184" s="293"/>
    </row>
    <row r="185" spans="1:10" ht="16" thickBot="1">
      <c r="A185" s="294"/>
      <c r="B185" s="295"/>
      <c r="C185" s="295"/>
      <c r="D185" s="296"/>
    </row>
    <row r="186" spans="1:10">
      <c r="A186" s="183" t="s">
        <v>246</v>
      </c>
      <c r="B186" s="184"/>
      <c r="C186" s="184"/>
      <c r="D186" s="184"/>
      <c r="E186" s="184"/>
      <c r="F186" s="184"/>
      <c r="G186" s="184"/>
      <c r="H186" s="184"/>
      <c r="I186" s="184"/>
      <c r="J186" s="185"/>
    </row>
    <row r="187" spans="1:10">
      <c r="A187" s="186"/>
      <c r="B187" s="187"/>
      <c r="C187" s="187"/>
      <c r="D187" s="187"/>
      <c r="E187" s="187"/>
      <c r="F187" s="187"/>
      <c r="G187" s="187"/>
      <c r="H187" s="187"/>
      <c r="I187" s="187"/>
      <c r="J187" s="188"/>
    </row>
    <row r="188" spans="1:10">
      <c r="A188" s="186"/>
      <c r="B188" s="187"/>
      <c r="C188" s="187"/>
      <c r="D188" s="187"/>
      <c r="E188" s="187"/>
      <c r="F188" s="187"/>
      <c r="G188" s="187"/>
      <c r="H188" s="187"/>
      <c r="I188" s="187"/>
      <c r="J188" s="188"/>
    </row>
    <row r="189" spans="1:10">
      <c r="A189" s="186"/>
      <c r="B189" s="187"/>
      <c r="C189" s="187"/>
      <c r="D189" s="187"/>
      <c r="E189" s="187"/>
      <c r="F189" s="187"/>
      <c r="G189" s="187"/>
      <c r="H189" s="187"/>
      <c r="I189" s="187"/>
      <c r="J189" s="188"/>
    </row>
    <row r="190" spans="1:10">
      <c r="A190" s="186"/>
      <c r="B190" s="187"/>
      <c r="C190" s="187"/>
      <c r="D190" s="187"/>
      <c r="E190" s="187"/>
      <c r="F190" s="187"/>
      <c r="G190" s="187"/>
      <c r="H190" s="187"/>
      <c r="I190" s="187"/>
      <c r="J190" s="188"/>
    </row>
    <row r="191" spans="1:10">
      <c r="A191" s="186"/>
      <c r="B191" s="187"/>
      <c r="C191" s="187"/>
      <c r="D191" s="187"/>
      <c r="E191" s="187"/>
      <c r="F191" s="187"/>
      <c r="G191" s="187"/>
      <c r="H191" s="187"/>
      <c r="I191" s="187"/>
      <c r="J191" s="188"/>
    </row>
    <row r="192" spans="1:10">
      <c r="A192" s="186"/>
      <c r="B192" s="187"/>
      <c r="C192" s="187"/>
      <c r="D192" s="187"/>
      <c r="E192" s="187"/>
      <c r="F192" s="187"/>
      <c r="G192" s="187"/>
      <c r="H192" s="187"/>
      <c r="I192" s="187"/>
      <c r="J192" s="188"/>
    </row>
    <row r="193" spans="1:10">
      <c r="A193" s="186"/>
      <c r="B193" s="187"/>
      <c r="C193" s="187"/>
      <c r="D193" s="187"/>
      <c r="E193" s="187"/>
      <c r="F193" s="187"/>
      <c r="G193" s="187"/>
      <c r="H193" s="187"/>
      <c r="I193" s="187"/>
      <c r="J193" s="188"/>
    </row>
    <row r="194" spans="1:10">
      <c r="A194" s="186"/>
      <c r="B194" s="187"/>
      <c r="C194" s="187"/>
      <c r="D194" s="187"/>
      <c r="E194" s="187"/>
      <c r="F194" s="187"/>
      <c r="G194" s="187"/>
      <c r="H194" s="187"/>
      <c r="I194" s="187"/>
      <c r="J194" s="188"/>
    </row>
    <row r="195" spans="1:10">
      <c r="A195" s="186"/>
      <c r="B195" s="187"/>
      <c r="C195" s="187"/>
      <c r="D195" s="187"/>
      <c r="E195" s="187"/>
      <c r="F195" s="187"/>
      <c r="G195" s="187"/>
      <c r="H195" s="187"/>
      <c r="I195" s="187"/>
      <c r="J195" s="188"/>
    </row>
    <row r="196" spans="1:10">
      <c r="A196" s="186"/>
      <c r="B196" s="187"/>
      <c r="C196" s="187"/>
      <c r="D196" s="187"/>
      <c r="E196" s="187"/>
      <c r="F196" s="187"/>
      <c r="G196" s="187"/>
      <c r="H196" s="187"/>
      <c r="I196" s="187"/>
      <c r="J196" s="188"/>
    </row>
    <row r="197" spans="1:10">
      <c r="A197" s="186"/>
      <c r="B197" s="187"/>
      <c r="C197" s="187"/>
      <c r="D197" s="187"/>
      <c r="E197" s="187"/>
      <c r="F197" s="187"/>
      <c r="G197" s="187"/>
      <c r="H197" s="187"/>
      <c r="I197" s="187"/>
      <c r="J197" s="188"/>
    </row>
    <row r="198" spans="1:10">
      <c r="A198" s="186"/>
      <c r="B198" s="187"/>
      <c r="C198" s="187"/>
      <c r="D198" s="187"/>
      <c r="E198" s="187"/>
      <c r="F198" s="187"/>
      <c r="G198" s="187"/>
      <c r="H198" s="187"/>
      <c r="I198" s="187"/>
      <c r="J198" s="188"/>
    </row>
    <row r="199" spans="1:10">
      <c r="A199" s="186"/>
      <c r="B199" s="187"/>
      <c r="C199" s="187"/>
      <c r="D199" s="187"/>
      <c r="E199" s="187"/>
      <c r="F199" s="187"/>
      <c r="G199" s="187"/>
      <c r="H199" s="187"/>
      <c r="I199" s="187"/>
      <c r="J199" s="188"/>
    </row>
    <row r="200" spans="1:10">
      <c r="A200" s="186"/>
      <c r="B200" s="187"/>
      <c r="C200" s="187"/>
      <c r="D200" s="187"/>
      <c r="E200" s="187"/>
      <c r="F200" s="187"/>
      <c r="G200" s="187"/>
      <c r="H200" s="187"/>
      <c r="I200" s="187"/>
      <c r="J200" s="188"/>
    </row>
    <row r="201" spans="1:10">
      <c r="A201" s="186"/>
      <c r="B201" s="187"/>
      <c r="C201" s="187"/>
      <c r="D201" s="187"/>
      <c r="E201" s="187"/>
      <c r="F201" s="187"/>
      <c r="G201" s="187"/>
      <c r="H201" s="187"/>
      <c r="I201" s="187"/>
      <c r="J201" s="188"/>
    </row>
    <row r="202" spans="1:10">
      <c r="A202" s="186"/>
      <c r="B202" s="187"/>
      <c r="C202" s="187"/>
      <c r="D202" s="187"/>
      <c r="E202" s="187"/>
      <c r="F202" s="187"/>
      <c r="G202" s="187"/>
      <c r="H202" s="187"/>
      <c r="I202" s="187"/>
      <c r="J202" s="188"/>
    </row>
    <row r="203" spans="1:10">
      <c r="A203" s="186"/>
      <c r="B203" s="187"/>
      <c r="C203" s="187"/>
      <c r="D203" s="187"/>
      <c r="E203" s="187"/>
      <c r="F203" s="187"/>
      <c r="G203" s="187"/>
      <c r="H203" s="187"/>
      <c r="I203" s="187"/>
      <c r="J203" s="188"/>
    </row>
    <row r="204" spans="1:10">
      <c r="A204" s="186"/>
      <c r="B204" s="187"/>
      <c r="C204" s="187"/>
      <c r="D204" s="187"/>
      <c r="E204" s="187"/>
      <c r="F204" s="187"/>
      <c r="G204" s="187"/>
      <c r="H204" s="187"/>
      <c r="I204" s="187"/>
      <c r="J204" s="188"/>
    </row>
    <row r="205" spans="1:10">
      <c r="A205" s="186"/>
      <c r="B205" s="187"/>
      <c r="C205" s="187"/>
      <c r="D205" s="187"/>
      <c r="E205" s="187"/>
      <c r="F205" s="187"/>
      <c r="G205" s="187"/>
      <c r="H205" s="187"/>
      <c r="I205" s="187"/>
      <c r="J205" s="188"/>
    </row>
    <row r="206" spans="1:10">
      <c r="A206" s="186"/>
      <c r="B206" s="187"/>
      <c r="C206" s="187"/>
      <c r="D206" s="187"/>
      <c r="E206" s="187"/>
      <c r="F206" s="187"/>
      <c r="G206" s="187"/>
      <c r="H206" s="187"/>
      <c r="I206" s="187"/>
      <c r="J206" s="188"/>
    </row>
    <row r="207" spans="1:10">
      <c r="A207" s="186"/>
      <c r="B207" s="187"/>
      <c r="C207" s="187"/>
      <c r="D207" s="187"/>
      <c r="E207" s="187"/>
      <c r="F207" s="187"/>
      <c r="G207" s="187"/>
      <c r="H207" s="187"/>
      <c r="I207" s="187"/>
      <c r="J207" s="188"/>
    </row>
    <row r="208" spans="1:10" ht="16" thickBot="1">
      <c r="A208" s="189"/>
      <c r="B208" s="190"/>
      <c r="C208" s="190"/>
      <c r="D208" s="190"/>
      <c r="E208" s="190"/>
      <c r="F208" s="190"/>
      <c r="G208" s="190"/>
      <c r="H208" s="190"/>
      <c r="I208" s="190"/>
      <c r="J208" s="191"/>
    </row>
  </sheetData>
  <mergeCells count="13">
    <mergeCell ref="A186:J208"/>
    <mergeCell ref="A128:D129"/>
    <mergeCell ref="A130:J134"/>
    <mergeCell ref="A151:D152"/>
    <mergeCell ref="A153:J157"/>
    <mergeCell ref="A184:D185"/>
    <mergeCell ref="A74:J105"/>
    <mergeCell ref="A66:J70"/>
    <mergeCell ref="A6:D7"/>
    <mergeCell ref="A72:D73"/>
    <mergeCell ref="A2:D3"/>
    <mergeCell ref="A36:J58"/>
    <mergeCell ref="A8:J12"/>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enableFormatConditionsCalculation="0">
    <pageSetUpPr fitToPage="1"/>
  </sheetPr>
  <dimension ref="A1:O37"/>
  <sheetViews>
    <sheetView view="pageLayout" zoomScale="85" workbookViewId="0">
      <selection activeCell="E22" sqref="E22"/>
    </sheetView>
  </sheetViews>
  <sheetFormatPr baseColWidth="10" defaultRowHeight="18" x14ac:dyDescent="0"/>
  <cols>
    <col min="1" max="1" width="2.6640625" style="4" customWidth="1"/>
    <col min="2" max="2" width="7" style="2" customWidth="1"/>
    <col min="3" max="3" width="83.6640625" style="1" customWidth="1"/>
    <col min="4" max="4" width="15.6640625" style="7" customWidth="1"/>
    <col min="5" max="7" width="10.1640625" style="8" customWidth="1"/>
    <col min="8" max="8" width="13" style="8" customWidth="1"/>
    <col min="9" max="9" width="12.33203125" style="8" customWidth="1"/>
    <col min="10" max="10" width="12" style="8" customWidth="1"/>
    <col min="11" max="11" width="12.1640625" style="8" customWidth="1"/>
    <col min="12" max="13" width="10.83203125" style="8"/>
    <col min="14" max="14" width="21.83203125" style="8" customWidth="1"/>
    <col min="15" max="15" width="0.33203125" style="6" hidden="1" customWidth="1"/>
  </cols>
  <sheetData>
    <row r="1" spans="2:15">
      <c r="D1" s="3" t="s">
        <v>7</v>
      </c>
      <c r="O1" s="5"/>
    </row>
    <row r="2" spans="2:15">
      <c r="B2" s="95" t="s">
        <v>97</v>
      </c>
    </row>
    <row r="3" spans="2:15">
      <c r="C3" s="10" t="s">
        <v>118</v>
      </c>
    </row>
    <row r="4" spans="2:15" ht="32" thickBot="1">
      <c r="C4" s="9"/>
      <c r="D4" s="7" t="s">
        <v>103</v>
      </c>
      <c r="E4" s="85" t="s">
        <v>100</v>
      </c>
      <c r="F4" s="85" t="s">
        <v>101</v>
      </c>
      <c r="G4" s="85" t="s">
        <v>102</v>
      </c>
      <c r="H4"/>
      <c r="I4"/>
      <c r="J4"/>
      <c r="K4"/>
      <c r="L4"/>
      <c r="M4"/>
      <c r="N4"/>
    </row>
    <row r="5" spans="2:15">
      <c r="C5" s="1" t="s">
        <v>98</v>
      </c>
      <c r="D5" s="7" t="s">
        <v>99</v>
      </c>
      <c r="E5" s="88"/>
      <c r="F5" s="88"/>
      <c r="G5" s="88"/>
      <c r="H5" s="103" t="s">
        <v>24</v>
      </c>
      <c r="I5" s="306" t="s">
        <v>113</v>
      </c>
      <c r="J5" s="307"/>
      <c r="K5" s="307"/>
      <c r="L5" s="307"/>
      <c r="M5" s="307"/>
      <c r="N5" s="308"/>
    </row>
    <row r="6" spans="2:15" ht="25" customHeight="1">
      <c r="C6" s="11" t="s">
        <v>277</v>
      </c>
      <c r="D6" s="12" t="s">
        <v>36</v>
      </c>
      <c r="E6" s="23">
        <f>E5*1500</f>
        <v>0</v>
      </c>
      <c r="F6" s="23">
        <f>F5*1500/2</f>
        <v>0</v>
      </c>
      <c r="G6" s="23">
        <f>G5*1500/4</f>
        <v>0</v>
      </c>
      <c r="H6" s="23">
        <f>SUM(E6:G6)</f>
        <v>0</v>
      </c>
      <c r="I6" s="309" t="s">
        <v>288</v>
      </c>
      <c r="J6" s="310"/>
      <c r="K6" s="310"/>
      <c r="L6" s="310"/>
      <c r="M6" s="310"/>
      <c r="N6" s="311"/>
    </row>
    <row r="7" spans="2:15" ht="37" customHeight="1" thickBot="1">
      <c r="I7" s="189"/>
      <c r="J7" s="190"/>
      <c r="K7" s="190"/>
      <c r="L7" s="190"/>
      <c r="M7" s="190"/>
      <c r="N7" s="191"/>
    </row>
    <row r="8" spans="2:15" ht="19" thickBot="1">
      <c r="C8" s="91" t="s">
        <v>116</v>
      </c>
    </row>
    <row r="9" spans="2:15" ht="24" customHeight="1">
      <c r="C9" s="1" t="s">
        <v>104</v>
      </c>
      <c r="D9" s="7" t="s">
        <v>108</v>
      </c>
      <c r="E9" s="138"/>
      <c r="F9" s="138"/>
      <c r="G9" s="138"/>
      <c r="I9" s="306" t="s">
        <v>113</v>
      </c>
      <c r="J9" s="307"/>
      <c r="K9" s="307"/>
      <c r="L9" s="307"/>
      <c r="M9" s="307"/>
      <c r="N9" s="308"/>
    </row>
    <row r="10" spans="2:15" ht="21" customHeight="1">
      <c r="C10" s="1" t="s">
        <v>105</v>
      </c>
      <c r="D10" s="7" t="s">
        <v>0</v>
      </c>
      <c r="E10" s="138"/>
      <c r="F10" s="138"/>
      <c r="G10" s="138"/>
      <c r="I10" s="309" t="s">
        <v>287</v>
      </c>
      <c r="J10" s="310"/>
      <c r="K10" s="310"/>
      <c r="L10" s="310"/>
      <c r="M10" s="310"/>
      <c r="N10" s="311"/>
    </row>
    <row r="11" spans="2:15" ht="25" customHeight="1" thickBot="1">
      <c r="C11" s="1" t="s">
        <v>106</v>
      </c>
      <c r="D11" s="7" t="s">
        <v>107</v>
      </c>
      <c r="E11" s="138"/>
      <c r="F11" s="138"/>
      <c r="G11" s="138"/>
      <c r="I11" s="189"/>
      <c r="J11" s="190"/>
      <c r="K11" s="190"/>
      <c r="L11" s="190"/>
      <c r="M11" s="190"/>
      <c r="N11" s="191"/>
    </row>
    <row r="12" spans="2:15" ht="78" customHeight="1">
      <c r="C12" s="1" t="s">
        <v>17</v>
      </c>
      <c r="D12" s="7" t="s">
        <v>177</v>
      </c>
      <c r="E12" s="138"/>
      <c r="F12" s="138"/>
      <c r="G12" s="138"/>
      <c r="H12" s="103" t="s">
        <v>24</v>
      </c>
      <c r="I12" s="100"/>
      <c r="J12" s="100"/>
      <c r="K12" s="100"/>
      <c r="L12" s="100"/>
      <c r="M12" s="100"/>
      <c r="N12" s="100"/>
    </row>
    <row r="13" spans="2:15" ht="19" thickBot="1">
      <c r="C13" s="11" t="s">
        <v>11</v>
      </c>
      <c r="D13" s="12" t="s">
        <v>36</v>
      </c>
      <c r="E13" s="23">
        <f>((E9*E10*E11)*E12)/1000</f>
        <v>0</v>
      </c>
      <c r="F13" s="23">
        <f t="shared" ref="F13:G13" si="0">((F9*F10*F11)*F12)/1000</f>
        <v>0</v>
      </c>
      <c r="G13" s="23">
        <f t="shared" si="0"/>
        <v>0</v>
      </c>
      <c r="H13" s="23">
        <f>SUM(E13:G13)</f>
        <v>0</v>
      </c>
    </row>
    <row r="14" spans="2:15">
      <c r="I14" s="306" t="s">
        <v>113</v>
      </c>
      <c r="J14" s="307"/>
      <c r="K14" s="307"/>
      <c r="L14" s="307"/>
      <c r="M14" s="307"/>
      <c r="N14" s="308"/>
    </row>
    <row r="15" spans="2:15" ht="25" customHeight="1">
      <c r="C15" s="91" t="s">
        <v>117</v>
      </c>
      <c r="E15" s="92" t="s">
        <v>110</v>
      </c>
      <c r="F15" s="92" t="s">
        <v>111</v>
      </c>
      <c r="I15" s="315" t="s">
        <v>279</v>
      </c>
      <c r="J15" s="316"/>
      <c r="K15" s="316"/>
      <c r="L15" s="316"/>
      <c r="M15" s="316"/>
      <c r="N15" s="317"/>
    </row>
    <row r="16" spans="2:15" ht="21" customHeight="1" thickBot="1">
      <c r="E16" s="139" t="s">
        <v>109</v>
      </c>
      <c r="F16" s="139" t="s">
        <v>109</v>
      </c>
      <c r="G16" s="140"/>
      <c r="I16" s="318"/>
      <c r="J16" s="319"/>
      <c r="K16" s="319"/>
      <c r="L16" s="319"/>
      <c r="M16" s="319"/>
      <c r="N16" s="320"/>
    </row>
    <row r="19" spans="2:15" ht="19" thickBot="1">
      <c r="B19" s="95" t="s">
        <v>114</v>
      </c>
      <c r="O19" s="8"/>
    </row>
    <row r="20" spans="2:15" ht="20" customHeight="1" thickBot="1">
      <c r="C20" s="10" t="s">
        <v>115</v>
      </c>
      <c r="D20" s="8"/>
      <c r="F20" s="146"/>
      <c r="G20" s="146"/>
      <c r="I20" s="312" t="s">
        <v>113</v>
      </c>
      <c r="J20" s="313"/>
      <c r="K20" s="313"/>
      <c r="L20" s="313"/>
      <c r="M20" s="313"/>
      <c r="N20" s="314"/>
      <c r="O20" s="8"/>
    </row>
    <row r="21" spans="2:15" ht="26" customHeight="1">
      <c r="I21" s="183" t="s">
        <v>289</v>
      </c>
      <c r="J21" s="184"/>
      <c r="K21" s="184"/>
      <c r="L21" s="184"/>
      <c r="M21" s="184"/>
      <c r="N21" s="185"/>
    </row>
    <row r="22" spans="2:15" ht="24" customHeight="1">
      <c r="C22" s="1" t="s">
        <v>119</v>
      </c>
      <c r="D22" s="7" t="s">
        <v>107</v>
      </c>
      <c r="E22" s="138"/>
      <c r="F22" s="138"/>
      <c r="G22" s="138"/>
      <c r="I22" s="186"/>
      <c r="J22" s="187"/>
      <c r="K22" s="187"/>
      <c r="L22" s="187"/>
      <c r="M22" s="187"/>
      <c r="N22" s="188"/>
    </row>
    <row r="23" spans="2:15" ht="26" customHeight="1">
      <c r="C23" s="9" t="s">
        <v>120</v>
      </c>
      <c r="D23" s="7" t="s">
        <v>124</v>
      </c>
      <c r="E23" s="138"/>
      <c r="F23" s="138"/>
      <c r="G23" s="138"/>
      <c r="I23" s="186"/>
      <c r="J23" s="187"/>
      <c r="K23" s="187"/>
      <c r="L23" s="187"/>
      <c r="M23" s="187"/>
      <c r="N23" s="188"/>
    </row>
    <row r="24" spans="2:15" ht="22" customHeight="1">
      <c r="C24" s="9" t="s">
        <v>121</v>
      </c>
      <c r="D24" s="7" t="s">
        <v>0</v>
      </c>
      <c r="E24" s="138"/>
      <c r="F24" s="138"/>
      <c r="G24" s="138"/>
      <c r="I24" s="186"/>
      <c r="J24" s="187"/>
      <c r="K24" s="187"/>
      <c r="L24" s="187"/>
      <c r="M24" s="187"/>
      <c r="N24" s="188"/>
    </row>
    <row r="25" spans="2:15" ht="24" customHeight="1">
      <c r="C25" s="1" t="s">
        <v>122</v>
      </c>
      <c r="D25" s="7" t="s">
        <v>123</v>
      </c>
      <c r="E25" s="138"/>
      <c r="F25" s="138"/>
      <c r="G25" s="138"/>
      <c r="H25" s="103" t="s">
        <v>24</v>
      </c>
      <c r="I25" s="186"/>
      <c r="J25" s="187"/>
      <c r="K25" s="187"/>
      <c r="L25" s="187"/>
      <c r="M25" s="187"/>
      <c r="N25" s="188"/>
    </row>
    <row r="26" spans="2:15" ht="22" customHeight="1">
      <c r="C26" s="11" t="s">
        <v>11</v>
      </c>
      <c r="D26" s="12" t="s">
        <v>36</v>
      </c>
      <c r="E26" s="23">
        <f>E22*E23*E24*E25/1000</f>
        <v>0</v>
      </c>
      <c r="F26" s="23">
        <f t="shared" ref="F26:G26" si="1">F22*F23*F24*F25/1000</f>
        <v>0</v>
      </c>
      <c r="G26" s="23">
        <f t="shared" si="1"/>
        <v>0</v>
      </c>
      <c r="H26" s="23">
        <f>SUM(E26:G26)</f>
        <v>0</v>
      </c>
      <c r="I26" s="186"/>
      <c r="J26" s="187"/>
      <c r="K26" s="187"/>
      <c r="L26" s="187"/>
      <c r="M26" s="187"/>
      <c r="N26" s="188"/>
    </row>
    <row r="27" spans="2:15" ht="54" customHeight="1" thickBot="1">
      <c r="E27"/>
      <c r="F27"/>
      <c r="G27"/>
      <c r="H27"/>
      <c r="I27" s="189"/>
      <c r="J27" s="190"/>
      <c r="K27" s="190"/>
      <c r="L27" s="190"/>
      <c r="M27" s="190"/>
      <c r="N27" s="191"/>
    </row>
    <row r="28" spans="2:15">
      <c r="E28" s="14"/>
      <c r="F28" s="14"/>
      <c r="G28" s="14"/>
      <c r="H28" s="14"/>
      <c r="I28" s="14"/>
      <c r="J28" s="14"/>
      <c r="K28" s="14"/>
      <c r="L28" s="14"/>
      <c r="M28" s="14"/>
      <c r="N28" s="14"/>
    </row>
    <row r="31" spans="2:15">
      <c r="D31" s="12"/>
      <c r="E31" s="14"/>
      <c r="F31" s="14"/>
      <c r="G31" s="14"/>
      <c r="H31" s="14"/>
      <c r="O31" s="13"/>
    </row>
    <row r="32" spans="2:15" ht="12" customHeight="1"/>
    <row r="33" spans="3:15" ht="9" customHeight="1">
      <c r="D33" s="12"/>
      <c r="E33" s="14"/>
      <c r="F33" s="14"/>
      <c r="G33" s="14"/>
      <c r="H33" s="14"/>
      <c r="O33" s="13"/>
    </row>
    <row r="34" spans="3:15" ht="6" customHeight="1"/>
    <row r="35" spans="3:15" ht="11" customHeight="1">
      <c r="D35" s="12"/>
      <c r="E35" s="14"/>
      <c r="F35" s="14"/>
      <c r="G35" s="14"/>
      <c r="H35" s="14"/>
      <c r="O35" s="13"/>
    </row>
    <row r="36" spans="3:15" ht="5" customHeight="1"/>
    <row r="37" spans="3:15">
      <c r="C37" s="11"/>
      <c r="D37" s="12"/>
      <c r="E37" s="14"/>
      <c r="F37" s="14"/>
      <c r="G37" s="14"/>
      <c r="H37" s="14"/>
      <c r="O37" s="13"/>
    </row>
  </sheetData>
  <sheetProtection password="E192" sheet="1" objects="1" scenarios="1" selectLockedCells="1"/>
  <mergeCells count="8">
    <mergeCell ref="I21:N27"/>
    <mergeCell ref="I5:N5"/>
    <mergeCell ref="I6:N7"/>
    <mergeCell ref="I9:N9"/>
    <mergeCell ref="I10:N11"/>
    <mergeCell ref="I20:N20"/>
    <mergeCell ref="I14:N14"/>
    <mergeCell ref="I15:N16"/>
  </mergeCells>
  <phoneticPr fontId="9" type="noConversion"/>
  <pageMargins left="0.39000000000000007" right="0.39000000000000007" top="0.59" bottom="1.18" header="0.39000000000000007" footer="0.5"/>
  <pageSetup paperSize="9" scale="55" fitToHeight="3" orientation="landscape" horizontalDpi="4294967292" verticalDpi="4294967292"/>
  <headerFooter>
    <oddHeader>&amp;L&amp;"-,Gras"&amp;20&amp;K70A665Potentiel d'économies d'énergie pour le chauffage et la climatisation&amp;R&amp;P</oddHeader>
    <oddFooter>&amp;L&amp;"Calibri,Normal"&amp;K000000&amp;G&amp;R&amp;"Calibri,Normal"&amp;K000000&amp;G</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3078" r:id="rId4" name="Option Button 6">
              <controlPr defaultSize="0" autoFill="0" autoLine="0" autoPict="0">
                <anchor moveWithCells="1">
                  <from>
                    <xdr:col>5</xdr:col>
                    <xdr:colOff>304800</xdr:colOff>
                    <xdr:row>14</xdr:row>
                    <xdr:rowOff>241300</xdr:rowOff>
                  </from>
                  <to>
                    <xdr:col>5</xdr:col>
                    <xdr:colOff>723900</xdr:colOff>
                    <xdr:row>16</xdr:row>
                    <xdr:rowOff>0</xdr:rowOff>
                  </to>
                </anchor>
              </controlPr>
            </control>
          </mc:Choice>
          <mc:Fallback/>
        </mc:AlternateContent>
        <mc:AlternateContent xmlns:mc="http://schemas.openxmlformats.org/markup-compatibility/2006">
          <mc:Choice Requires="x14">
            <control shapeId="3077" r:id="rId5" name="Option Button 5">
              <controlPr defaultSize="0" autoFill="0" autoLine="0" autoPict="0">
                <anchor moveWithCells="1">
                  <from>
                    <xdr:col>4</xdr:col>
                    <xdr:colOff>317500</xdr:colOff>
                    <xdr:row>14</xdr:row>
                    <xdr:rowOff>254000</xdr:rowOff>
                  </from>
                  <to>
                    <xdr:col>4</xdr:col>
                    <xdr:colOff>736600</xdr:colOff>
                    <xdr:row>16</xdr:row>
                    <xdr:rowOff>12700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1"/>
  <sheetViews>
    <sheetView view="pageLayout" topLeftCell="A5" zoomScale="85" workbookViewId="0">
      <selection activeCell="E24" sqref="E24"/>
    </sheetView>
  </sheetViews>
  <sheetFormatPr baseColWidth="10" defaultRowHeight="18" x14ac:dyDescent="0"/>
  <cols>
    <col min="1" max="1" width="2.6640625" style="4" customWidth="1"/>
    <col min="2" max="2" width="7" style="2" customWidth="1"/>
    <col min="3" max="3" width="83.6640625" style="1" customWidth="1"/>
    <col min="4" max="4" width="16.33203125" style="7" customWidth="1"/>
    <col min="5" max="5" width="10" style="8" customWidth="1"/>
    <col min="6" max="6" width="9.83203125" style="8" customWidth="1"/>
    <col min="7" max="7" width="10.1640625" style="8" customWidth="1"/>
    <col min="8" max="12" width="10.33203125" style="8" customWidth="1"/>
    <col min="13" max="13" width="12.33203125" style="8" customWidth="1"/>
    <col min="14" max="14" width="12" style="8" customWidth="1"/>
    <col min="15" max="15" width="12.1640625" style="8" customWidth="1"/>
    <col min="16" max="17" width="10.83203125" style="8"/>
    <col min="18" max="18" width="21.83203125" style="8" customWidth="1"/>
    <col min="19" max="19" width="0.33203125" style="6" hidden="1" customWidth="1"/>
  </cols>
  <sheetData>
    <row r="1" spans="2:19">
      <c r="D1" s="3" t="s">
        <v>7</v>
      </c>
      <c r="S1" s="5"/>
    </row>
    <row r="2" spans="2:19">
      <c r="B2" s="96" t="s">
        <v>301</v>
      </c>
    </row>
    <row r="3" spans="2:19" ht="10" customHeight="1">
      <c r="C3" s="10"/>
    </row>
    <row r="4" spans="2:19" ht="18" customHeight="1" thickBot="1">
      <c r="C4" s="9" t="s">
        <v>302</v>
      </c>
      <c r="E4" s="179"/>
      <c r="F4" s="179"/>
      <c r="G4" s="179"/>
      <c r="H4" s="179"/>
      <c r="I4" s="179"/>
      <c r="J4" s="179"/>
      <c r="K4" s="179"/>
      <c r="L4" s="179"/>
    </row>
    <row r="5" spans="2:19" ht="19" customHeight="1" thickBot="1">
      <c r="C5" s="9" t="s">
        <v>303</v>
      </c>
      <c r="D5" s="7" t="s">
        <v>164</v>
      </c>
      <c r="E5" s="88"/>
      <c r="F5" s="88"/>
      <c r="G5" s="88"/>
      <c r="H5" s="88"/>
      <c r="I5" s="88"/>
      <c r="J5" s="88"/>
      <c r="K5" s="88"/>
      <c r="L5" s="88"/>
      <c r="M5"/>
      <c r="N5" s="312" t="s">
        <v>113</v>
      </c>
      <c r="O5" s="313"/>
      <c r="P5" s="313"/>
      <c r="Q5" s="313"/>
      <c r="R5" s="314"/>
    </row>
    <row r="6" spans="2:19" ht="18" customHeight="1">
      <c r="C6" s="1" t="s">
        <v>292</v>
      </c>
      <c r="D6" s="7" t="s">
        <v>298</v>
      </c>
      <c r="E6" s="88"/>
      <c r="F6" s="88"/>
      <c r="G6" s="88"/>
      <c r="H6" s="88"/>
      <c r="I6" s="88"/>
      <c r="J6" s="88"/>
      <c r="K6" s="88"/>
      <c r="L6" s="88"/>
      <c r="N6" s="183" t="s">
        <v>305</v>
      </c>
      <c r="O6" s="184"/>
      <c r="P6" s="184"/>
      <c r="Q6" s="184"/>
      <c r="R6" s="185"/>
    </row>
    <row r="7" spans="2:19">
      <c r="C7" s="97" t="s">
        <v>294</v>
      </c>
      <c r="D7" s="98" t="s">
        <v>107</v>
      </c>
      <c r="E7" s="88"/>
      <c r="F7" s="88"/>
      <c r="G7" s="88"/>
      <c r="H7" s="88"/>
      <c r="I7" s="88"/>
      <c r="J7" s="88"/>
      <c r="K7" s="88"/>
      <c r="L7" s="88"/>
      <c r="N7" s="186"/>
      <c r="O7" s="187"/>
      <c r="P7" s="187"/>
      <c r="Q7" s="187"/>
      <c r="R7" s="188"/>
    </row>
    <row r="8" spans="2:19" ht="19" thickBot="1">
      <c r="C8" s="97" t="s">
        <v>304</v>
      </c>
      <c r="D8" s="98" t="s">
        <v>107</v>
      </c>
      <c r="E8" s="88"/>
      <c r="F8" s="88"/>
      <c r="G8" s="88"/>
      <c r="H8" s="88"/>
      <c r="I8" s="88"/>
      <c r="J8" s="88"/>
      <c r="K8" s="88"/>
      <c r="L8" s="88"/>
      <c r="N8" s="189"/>
      <c r="O8" s="190"/>
      <c r="P8" s="190"/>
      <c r="Q8" s="190"/>
      <c r="R8" s="191"/>
    </row>
    <row r="9" spans="2:19" ht="82" customHeight="1">
      <c r="C9" s="1" t="s">
        <v>17</v>
      </c>
      <c r="D9" s="7" t="s">
        <v>177</v>
      </c>
      <c r="E9" s="138"/>
      <c r="F9" s="138"/>
      <c r="G9" s="138"/>
      <c r="H9" s="138"/>
      <c r="I9" s="138"/>
      <c r="J9" s="138"/>
      <c r="K9" s="138"/>
      <c r="L9" s="138"/>
      <c r="M9" s="103" t="s">
        <v>24</v>
      </c>
      <c r="N9" s="180"/>
      <c r="O9" s="180"/>
      <c r="P9" s="180"/>
      <c r="Q9" s="180"/>
      <c r="R9" s="180"/>
    </row>
    <row r="10" spans="2:19" ht="19" customHeight="1">
      <c r="C10" s="11" t="s">
        <v>11</v>
      </c>
      <c r="D10" s="12" t="s">
        <v>36</v>
      </c>
      <c r="E10" s="23">
        <f>E5*E6*(E7-E8)*E9/1000</f>
        <v>0</v>
      </c>
      <c r="F10" s="23">
        <f t="shared" ref="F10:L10" si="0">F5*F6*(F7-F8)*F9/1000</f>
        <v>0</v>
      </c>
      <c r="G10" s="23">
        <f t="shared" si="0"/>
        <v>0</v>
      </c>
      <c r="H10" s="23">
        <f t="shared" si="0"/>
        <v>0</v>
      </c>
      <c r="I10" s="23">
        <f t="shared" si="0"/>
        <v>0</v>
      </c>
      <c r="J10" s="23">
        <f t="shared" si="0"/>
        <v>0</v>
      </c>
      <c r="K10" s="23">
        <f t="shared" si="0"/>
        <v>0</v>
      </c>
      <c r="L10" s="23">
        <f t="shared" si="0"/>
        <v>0</v>
      </c>
      <c r="M10" s="23">
        <f>SUM(E10:L10)</f>
        <v>0</v>
      </c>
    </row>
    <row r="11" spans="2:19" ht="15" customHeight="1">
      <c r="C11" s="11"/>
      <c r="D11" s="12"/>
      <c r="E11" s="23"/>
      <c r="F11" s="23"/>
      <c r="G11" s="23"/>
      <c r="H11" s="23"/>
      <c r="I11" s="23"/>
      <c r="J11" s="23"/>
      <c r="K11" s="23"/>
      <c r="L11" s="23"/>
      <c r="M11" s="23"/>
    </row>
    <row r="12" spans="2:19">
      <c r="B12" s="96" t="s">
        <v>306</v>
      </c>
    </row>
    <row r="13" spans="2:19" ht="10" customHeight="1">
      <c r="C13" s="10"/>
      <c r="S13" s="1"/>
    </row>
    <row r="14" spans="2:19" ht="18" customHeight="1" thickBot="1">
      <c r="C14" s="9" t="s">
        <v>302</v>
      </c>
      <c r="E14" s="179"/>
      <c r="F14" s="179"/>
      <c r="G14" s="179"/>
      <c r="H14" s="179"/>
      <c r="I14" s="179"/>
      <c r="J14" s="179"/>
      <c r="K14" s="179"/>
      <c r="L14" s="179"/>
    </row>
    <row r="15" spans="2:19" ht="20" customHeight="1" thickBot="1">
      <c r="C15" s="9" t="s">
        <v>297</v>
      </c>
      <c r="D15" s="7" t="s">
        <v>164</v>
      </c>
      <c r="E15" s="88"/>
      <c r="F15" s="88"/>
      <c r="G15" s="88"/>
      <c r="H15" s="88"/>
      <c r="I15" s="88"/>
      <c r="J15" s="88"/>
      <c r="K15" s="88"/>
      <c r="L15" s="88"/>
      <c r="M15"/>
      <c r="N15" s="312" t="s">
        <v>113</v>
      </c>
      <c r="O15" s="313"/>
      <c r="P15" s="313"/>
      <c r="Q15" s="313"/>
      <c r="R15" s="314"/>
    </row>
    <row r="16" spans="2:19">
      <c r="C16" s="1" t="s">
        <v>292</v>
      </c>
      <c r="D16" s="7" t="s">
        <v>298</v>
      </c>
      <c r="E16" s="88"/>
      <c r="F16" s="88"/>
      <c r="G16" s="88"/>
      <c r="H16" s="88"/>
      <c r="I16" s="88"/>
      <c r="J16" s="88"/>
      <c r="K16" s="88"/>
      <c r="L16" s="88"/>
      <c r="N16" s="183" t="s">
        <v>307</v>
      </c>
      <c r="O16" s="184"/>
      <c r="P16" s="184"/>
      <c r="Q16" s="184"/>
      <c r="R16" s="185"/>
    </row>
    <row r="17" spans="2:19">
      <c r="C17" s="97" t="s">
        <v>294</v>
      </c>
      <c r="D17" s="98" t="s">
        <v>107</v>
      </c>
      <c r="E17" s="88"/>
      <c r="F17" s="88"/>
      <c r="G17" s="88"/>
      <c r="H17" s="88"/>
      <c r="I17" s="88"/>
      <c r="J17" s="88"/>
      <c r="K17" s="88"/>
      <c r="L17" s="88"/>
      <c r="N17" s="186"/>
      <c r="O17" s="187"/>
      <c r="P17" s="187"/>
      <c r="Q17" s="187"/>
      <c r="R17" s="188"/>
    </row>
    <row r="18" spans="2:19" ht="19" thickBot="1">
      <c r="C18" s="97" t="s">
        <v>295</v>
      </c>
      <c r="D18" s="98" t="s">
        <v>107</v>
      </c>
      <c r="E18" s="88"/>
      <c r="F18" s="88"/>
      <c r="G18" s="88"/>
      <c r="H18" s="88"/>
      <c r="I18" s="88"/>
      <c r="J18" s="88"/>
      <c r="K18" s="88"/>
      <c r="L18" s="88"/>
      <c r="N18" s="189"/>
      <c r="O18" s="190"/>
      <c r="P18" s="190"/>
      <c r="Q18" s="190"/>
      <c r="R18" s="191"/>
    </row>
    <row r="19" spans="2:19" ht="75">
      <c r="C19" s="1" t="s">
        <v>17</v>
      </c>
      <c r="D19" s="7" t="s">
        <v>177</v>
      </c>
      <c r="E19" s="138"/>
      <c r="F19" s="138"/>
      <c r="G19" s="138"/>
      <c r="H19" s="138"/>
      <c r="I19" s="138"/>
      <c r="J19" s="138"/>
      <c r="K19" s="138"/>
      <c r="L19" s="138"/>
      <c r="M19" s="103" t="s">
        <v>24</v>
      </c>
    </row>
    <row r="20" spans="2:19" ht="18" customHeight="1">
      <c r="C20" s="11" t="s">
        <v>11</v>
      </c>
      <c r="D20" s="12" t="s">
        <v>36</v>
      </c>
      <c r="E20" s="23">
        <f>E15*E16*(E17-E18)*E19/1000</f>
        <v>0</v>
      </c>
      <c r="F20" s="182">
        <f t="shared" ref="F20:L20" si="1">F15*F16*(F17-F18)*F19/1000</f>
        <v>0</v>
      </c>
      <c r="G20" s="182">
        <f t="shared" si="1"/>
        <v>0</v>
      </c>
      <c r="H20" s="23">
        <f t="shared" si="1"/>
        <v>0</v>
      </c>
      <c r="I20" s="23">
        <f t="shared" si="1"/>
        <v>0</v>
      </c>
      <c r="J20" s="23">
        <f t="shared" si="1"/>
        <v>0</v>
      </c>
      <c r="K20" s="23">
        <f t="shared" si="1"/>
        <v>0</v>
      </c>
      <c r="L20" s="23">
        <f t="shared" si="1"/>
        <v>0</v>
      </c>
      <c r="M20" s="23">
        <f>SUM(E20:L20)</f>
        <v>0</v>
      </c>
    </row>
    <row r="21" spans="2:19" ht="17" customHeight="1">
      <c r="B21" s="96"/>
      <c r="C21" s="11"/>
      <c r="D21" s="12"/>
      <c r="E21" s="23"/>
      <c r="F21" s="23"/>
      <c r="G21" s="23"/>
      <c r="H21" s="23"/>
      <c r="I21" s="23"/>
      <c r="J21" s="23"/>
      <c r="K21" s="23"/>
      <c r="L21" s="23"/>
      <c r="M21" s="23"/>
    </row>
    <row r="22" spans="2:19" ht="16" customHeight="1">
      <c r="B22" s="10" t="s">
        <v>309</v>
      </c>
    </row>
    <row r="23" spans="2:19" ht="10" customHeight="1">
      <c r="C23" s="10"/>
      <c r="D23" s="8"/>
      <c r="S23" s="8"/>
    </row>
    <row r="24" spans="2:19" ht="18" customHeight="1" thickBot="1">
      <c r="C24" s="9" t="s">
        <v>296</v>
      </c>
      <c r="E24" s="179"/>
      <c r="F24" s="179"/>
      <c r="G24" s="179"/>
      <c r="H24" s="179"/>
      <c r="I24" s="179"/>
      <c r="J24" s="179"/>
      <c r="K24" s="179"/>
      <c r="L24" s="179"/>
    </row>
    <row r="25" spans="2:19" ht="20" customHeight="1" thickBot="1">
      <c r="C25" s="9" t="s">
        <v>297</v>
      </c>
      <c r="D25" s="7" t="s">
        <v>164</v>
      </c>
      <c r="E25" s="88"/>
      <c r="F25" s="88"/>
      <c r="G25" s="88"/>
      <c r="H25" s="88"/>
      <c r="I25" s="88"/>
      <c r="J25" s="88"/>
      <c r="K25" s="88"/>
      <c r="L25" s="88"/>
      <c r="M25"/>
      <c r="N25" s="312" t="s">
        <v>113</v>
      </c>
      <c r="O25" s="313"/>
      <c r="P25" s="313"/>
      <c r="Q25" s="313"/>
      <c r="R25" s="314"/>
    </row>
    <row r="26" spans="2:19">
      <c r="C26" s="1" t="s">
        <v>292</v>
      </c>
      <c r="D26" s="7" t="s">
        <v>298</v>
      </c>
      <c r="E26" s="88"/>
      <c r="F26" s="88"/>
      <c r="G26" s="88"/>
      <c r="H26" s="88"/>
      <c r="I26" s="88"/>
      <c r="J26" s="88"/>
      <c r="K26" s="88"/>
      <c r="L26" s="88"/>
      <c r="N26" s="183"/>
      <c r="O26" s="184"/>
      <c r="P26" s="184"/>
      <c r="Q26" s="184"/>
      <c r="R26" s="185"/>
    </row>
    <row r="27" spans="2:19">
      <c r="C27" s="97" t="s">
        <v>294</v>
      </c>
      <c r="D27" s="98" t="s">
        <v>107</v>
      </c>
      <c r="E27" s="88"/>
      <c r="F27" s="88"/>
      <c r="G27" s="88"/>
      <c r="H27" s="88"/>
      <c r="I27" s="88"/>
      <c r="J27" s="88"/>
      <c r="K27" s="88"/>
      <c r="L27" s="88"/>
      <c r="N27" s="186"/>
      <c r="O27" s="187"/>
      <c r="P27" s="187"/>
      <c r="Q27" s="187"/>
      <c r="R27" s="188"/>
    </row>
    <row r="28" spans="2:19" ht="19" thickBot="1">
      <c r="C28" s="97" t="s">
        <v>295</v>
      </c>
      <c r="D28" s="98" t="s">
        <v>107</v>
      </c>
      <c r="E28" s="88"/>
      <c r="F28" s="88"/>
      <c r="G28" s="88"/>
      <c r="H28" s="88"/>
      <c r="I28" s="88"/>
      <c r="J28" s="88"/>
      <c r="K28" s="88"/>
      <c r="L28" s="88"/>
      <c r="N28" s="189"/>
      <c r="O28" s="190"/>
      <c r="P28" s="190"/>
      <c r="Q28" s="190"/>
      <c r="R28" s="191"/>
    </row>
    <row r="29" spans="2:19" ht="75">
      <c r="C29" s="1" t="s">
        <v>17</v>
      </c>
      <c r="D29" s="7" t="s">
        <v>177</v>
      </c>
      <c r="E29" s="138"/>
      <c r="F29" s="138"/>
      <c r="G29" s="138"/>
      <c r="H29" s="138"/>
      <c r="I29" s="138"/>
      <c r="J29" s="138"/>
      <c r="K29" s="138"/>
      <c r="L29" s="138"/>
      <c r="M29" s="103" t="s">
        <v>24</v>
      </c>
    </row>
    <row r="30" spans="2:19" ht="18" customHeight="1">
      <c r="C30" s="11" t="s">
        <v>11</v>
      </c>
      <c r="D30" s="12" t="s">
        <v>36</v>
      </c>
      <c r="E30" s="23">
        <f>E25*E26*(E27-E28)*E29/1000</f>
        <v>0</v>
      </c>
      <c r="F30" s="23">
        <f t="shared" ref="F30:L30" si="2">F25*F26*(F27-F28)*F29/1000</f>
        <v>0</v>
      </c>
      <c r="G30" s="23">
        <f t="shared" si="2"/>
        <v>0</v>
      </c>
      <c r="H30" s="23">
        <f t="shared" si="2"/>
        <v>0</v>
      </c>
      <c r="I30" s="23">
        <f t="shared" si="2"/>
        <v>0</v>
      </c>
      <c r="J30" s="23">
        <f t="shared" si="2"/>
        <v>0</v>
      </c>
      <c r="K30" s="23">
        <f t="shared" si="2"/>
        <v>0</v>
      </c>
      <c r="L30" s="23">
        <f t="shared" si="2"/>
        <v>0</v>
      </c>
      <c r="M30" s="23">
        <f>SUM(E30:L30)</f>
        <v>0</v>
      </c>
    </row>
    <row r="31" spans="2:19" ht="16" customHeight="1">
      <c r="C31" s="11"/>
      <c r="D31" s="12"/>
      <c r="E31" s="23"/>
      <c r="F31" s="23"/>
      <c r="G31" s="23"/>
      <c r="H31" s="23"/>
      <c r="I31" s="23"/>
      <c r="J31" s="23"/>
      <c r="K31" s="23"/>
      <c r="L31" s="23"/>
    </row>
    <row r="32" spans="2:19" ht="16" customHeight="1">
      <c r="B32" s="10" t="s">
        <v>308</v>
      </c>
    </row>
    <row r="33" spans="3:19" ht="10" customHeight="1">
      <c r="C33" s="10"/>
      <c r="D33" s="8"/>
      <c r="S33" s="8"/>
    </row>
    <row r="34" spans="3:19" ht="18" customHeight="1" thickBot="1">
      <c r="C34" s="9" t="s">
        <v>296</v>
      </c>
      <c r="E34" s="179"/>
      <c r="F34" s="179"/>
      <c r="G34" s="179"/>
      <c r="H34" s="179"/>
      <c r="I34" s="179"/>
      <c r="J34" s="179"/>
      <c r="K34" s="179"/>
      <c r="L34" s="179"/>
    </row>
    <row r="35" spans="3:19" ht="20" customHeight="1" thickBot="1">
      <c r="C35" s="9" t="s">
        <v>297</v>
      </c>
      <c r="D35" s="7" t="s">
        <v>164</v>
      </c>
      <c r="E35" s="88"/>
      <c r="F35" s="88"/>
      <c r="G35" s="88"/>
      <c r="H35" s="88"/>
      <c r="I35" s="88"/>
      <c r="J35" s="88"/>
      <c r="K35" s="88"/>
      <c r="L35" s="88"/>
      <c r="M35"/>
      <c r="N35" s="312" t="s">
        <v>113</v>
      </c>
      <c r="O35" s="313"/>
      <c r="P35" s="313"/>
      <c r="Q35" s="313"/>
      <c r="R35" s="314"/>
    </row>
    <row r="36" spans="3:19">
      <c r="C36" s="1" t="s">
        <v>310</v>
      </c>
      <c r="D36" s="7" t="s">
        <v>0</v>
      </c>
      <c r="E36" s="88"/>
      <c r="F36" s="88"/>
      <c r="G36" s="88"/>
      <c r="H36" s="88"/>
      <c r="I36" s="88"/>
      <c r="J36" s="88"/>
      <c r="K36" s="88"/>
      <c r="L36" s="88"/>
      <c r="N36" s="183"/>
      <c r="O36" s="184"/>
      <c r="P36" s="184"/>
      <c r="Q36" s="184"/>
      <c r="R36" s="185"/>
    </row>
    <row r="37" spans="3:19">
      <c r="C37" s="97" t="s">
        <v>311</v>
      </c>
      <c r="D37" s="7" t="s">
        <v>0</v>
      </c>
      <c r="E37" s="88"/>
      <c r="F37" s="88"/>
      <c r="G37" s="88"/>
      <c r="H37" s="88"/>
      <c r="I37" s="88"/>
      <c r="J37" s="88"/>
      <c r="K37" s="88"/>
      <c r="L37" s="88"/>
      <c r="N37" s="186"/>
      <c r="O37" s="187"/>
      <c r="P37" s="187"/>
      <c r="Q37" s="187"/>
      <c r="R37" s="188"/>
    </row>
    <row r="38" spans="3:19" ht="19" thickBot="1">
      <c r="C38" s="97" t="s">
        <v>312</v>
      </c>
      <c r="D38" s="98" t="s">
        <v>107</v>
      </c>
      <c r="E38" s="88"/>
      <c r="F38" s="88"/>
      <c r="G38" s="88"/>
      <c r="H38" s="88"/>
      <c r="I38" s="88"/>
      <c r="J38" s="88"/>
      <c r="K38" s="88"/>
      <c r="L38" s="88"/>
      <c r="N38" s="189"/>
      <c r="O38" s="190"/>
      <c r="P38" s="190"/>
      <c r="Q38" s="190"/>
      <c r="R38" s="191"/>
    </row>
    <row r="39" spans="3:19" ht="75">
      <c r="C39" s="1" t="s">
        <v>17</v>
      </c>
      <c r="D39" s="7" t="s">
        <v>177</v>
      </c>
      <c r="E39" s="138"/>
      <c r="F39" s="138"/>
      <c r="G39" s="138"/>
      <c r="H39" s="138"/>
      <c r="I39" s="138"/>
      <c r="J39" s="138"/>
      <c r="K39" s="138"/>
      <c r="L39" s="138"/>
      <c r="M39" s="103" t="s">
        <v>24</v>
      </c>
    </row>
    <row r="40" spans="3:19" ht="18" customHeight="1">
      <c r="C40" s="11" t="s">
        <v>11</v>
      </c>
      <c r="D40" s="12" t="s">
        <v>36</v>
      </c>
      <c r="E40" s="23">
        <f>E35*E38*(E36-E37)*E39/1000</f>
        <v>0</v>
      </c>
      <c r="F40" s="23">
        <f t="shared" ref="F40:L40" si="3">F35*F38*(F36-F37)*F39/1000</f>
        <v>0</v>
      </c>
      <c r="G40" s="23">
        <f t="shared" si="3"/>
        <v>0</v>
      </c>
      <c r="H40" s="23">
        <f t="shared" si="3"/>
        <v>0</v>
      </c>
      <c r="I40" s="23">
        <f t="shared" si="3"/>
        <v>0</v>
      </c>
      <c r="J40" s="23">
        <f t="shared" si="3"/>
        <v>0</v>
      </c>
      <c r="K40" s="23">
        <f t="shared" si="3"/>
        <v>0</v>
      </c>
      <c r="L40" s="23">
        <f t="shared" si="3"/>
        <v>0</v>
      </c>
      <c r="M40" s="23">
        <f>SUM(E40:L40)</f>
        <v>0</v>
      </c>
    </row>
    <row r="41" spans="3:19" ht="16" customHeight="1">
      <c r="C41" s="11"/>
      <c r="D41" s="12"/>
      <c r="E41" s="23"/>
      <c r="F41" s="23"/>
      <c r="G41" s="23"/>
      <c r="H41" s="23"/>
      <c r="I41" s="23"/>
      <c r="J41" s="23"/>
      <c r="K41" s="23"/>
      <c r="L41" s="23"/>
    </row>
  </sheetData>
  <sheetProtection password="E192" sheet="1" objects="1" scenarios="1" selectLockedCells="1"/>
  <mergeCells count="8">
    <mergeCell ref="N35:R35"/>
    <mergeCell ref="N36:R38"/>
    <mergeCell ref="N5:R5"/>
    <mergeCell ref="N6:R8"/>
    <mergeCell ref="N15:R15"/>
    <mergeCell ref="N16:R18"/>
    <mergeCell ref="N25:R25"/>
    <mergeCell ref="N26:R28"/>
  </mergeCells>
  <phoneticPr fontId="9" type="noConversion"/>
  <pageMargins left="0.39000000000000007" right="0.39000000000000007" top="0.59" bottom="1.18" header="0.39000000000000007" footer="0.5"/>
  <pageSetup paperSize="9" scale="47" fitToHeight="3" orientation="landscape" horizontalDpi="4294967292" verticalDpi="4294967292"/>
  <headerFooter>
    <oddHeader>&amp;L&amp;"-,Gras"&amp;20&amp;K70A665Potentiel d'économies d'énergie pour les laboratoires et les ateliers de production&amp;R&amp;P</oddHeader>
    <oddFooter>&amp;L&amp;"Calibri,Normal"&amp;K000000&amp;G&amp;R&amp;"Calibri,Normal"&amp;K000000&amp;G</oddFooter>
  </headerFooter>
  <legacyDrawingHF r:id="rId1"/>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pageSetUpPr fitToPage="1"/>
  </sheetPr>
  <dimension ref="A1:XET101"/>
  <sheetViews>
    <sheetView view="pageLayout" zoomScale="85" workbookViewId="0">
      <selection activeCell="G29" sqref="G29"/>
    </sheetView>
  </sheetViews>
  <sheetFormatPr baseColWidth="10" defaultRowHeight="18" x14ac:dyDescent="0"/>
  <cols>
    <col min="1" max="1" width="2.6640625" style="4" customWidth="1"/>
    <col min="2" max="2" width="7" style="2" customWidth="1"/>
    <col min="3" max="3" width="83.6640625" style="1" customWidth="1"/>
    <col min="4" max="4" width="16.33203125" style="7" customWidth="1"/>
    <col min="5" max="5" width="10" style="8" customWidth="1"/>
    <col min="6" max="6" width="9.83203125" style="8" customWidth="1"/>
    <col min="7" max="7" width="10.1640625" style="8" customWidth="1"/>
    <col min="8" max="8" width="13" style="8" customWidth="1"/>
    <col min="9" max="9" width="12.33203125" style="8" customWidth="1"/>
    <col min="10" max="10" width="12" style="8" customWidth="1"/>
    <col min="11" max="11" width="12.1640625" style="8" customWidth="1"/>
    <col min="12" max="13" width="10.83203125" style="8"/>
    <col min="14" max="14" width="21.83203125" style="8" customWidth="1"/>
    <col min="15" max="15" width="0.33203125" style="6" hidden="1" customWidth="1"/>
  </cols>
  <sheetData>
    <row r="1" spans="2:15">
      <c r="D1" s="3" t="s">
        <v>7</v>
      </c>
      <c r="O1" s="5"/>
    </row>
    <row r="2" spans="2:15">
      <c r="B2" s="96" t="s">
        <v>137</v>
      </c>
    </row>
    <row r="3" spans="2:15" ht="10" customHeight="1" thickBot="1">
      <c r="C3" s="10"/>
    </row>
    <row r="4" spans="2:15" ht="19" customHeight="1">
      <c r="C4" s="9" t="s">
        <v>138</v>
      </c>
      <c r="D4" s="7" t="s">
        <v>164</v>
      </c>
      <c r="E4" s="88"/>
      <c r="F4" s="88"/>
      <c r="G4" s="88"/>
      <c r="H4" s="88"/>
      <c r="I4"/>
      <c r="J4" s="306" t="s">
        <v>113</v>
      </c>
      <c r="K4" s="307"/>
      <c r="L4" s="307"/>
      <c r="M4" s="307"/>
      <c r="N4" s="308"/>
    </row>
    <row r="5" spans="2:15" ht="18" customHeight="1">
      <c r="C5" s="1" t="s">
        <v>139</v>
      </c>
      <c r="D5" s="7" t="s">
        <v>0</v>
      </c>
      <c r="E5" s="88"/>
      <c r="F5" s="88"/>
      <c r="G5" s="88"/>
      <c r="H5" s="88"/>
      <c r="J5" s="309" t="s">
        <v>140</v>
      </c>
      <c r="K5" s="310"/>
      <c r="L5" s="310"/>
      <c r="M5" s="310"/>
      <c r="N5" s="311"/>
    </row>
    <row r="6" spans="2:15" ht="25" customHeight="1" thickBot="1">
      <c r="C6" s="97" t="s">
        <v>293</v>
      </c>
      <c r="D6" s="98" t="s">
        <v>107</v>
      </c>
      <c r="E6" s="88"/>
      <c r="F6" s="88"/>
      <c r="G6" s="88"/>
      <c r="H6" s="88"/>
      <c r="J6" s="189"/>
      <c r="K6" s="190"/>
      <c r="L6" s="190"/>
      <c r="M6" s="190"/>
      <c r="N6" s="191"/>
    </row>
    <row r="7" spans="2:15" ht="82" customHeight="1">
      <c r="C7" s="1" t="s">
        <v>17</v>
      </c>
      <c r="D7" s="7" t="s">
        <v>177</v>
      </c>
      <c r="E7" s="138"/>
      <c r="F7" s="138"/>
      <c r="G7" s="138"/>
      <c r="H7" s="138"/>
      <c r="I7" s="103" t="s">
        <v>24</v>
      </c>
      <c r="J7" s="100"/>
      <c r="K7" s="100"/>
      <c r="L7" s="100"/>
      <c r="M7" s="100"/>
      <c r="N7" s="100"/>
    </row>
    <row r="8" spans="2:15" ht="19" customHeight="1">
      <c r="C8" s="11" t="s">
        <v>11</v>
      </c>
      <c r="D8" s="12" t="s">
        <v>36</v>
      </c>
      <c r="E8" s="23">
        <f>E4*E5*E6*E7/1000</f>
        <v>0</v>
      </c>
      <c r="F8" s="23">
        <f t="shared" ref="F8:H8" si="0">F4*F5*F6*F7/1000</f>
        <v>0</v>
      </c>
      <c r="G8" s="23">
        <f t="shared" si="0"/>
        <v>0</v>
      </c>
      <c r="H8" s="23">
        <f t="shared" si="0"/>
        <v>0</v>
      </c>
      <c r="I8" s="23">
        <f>SUM(E8:H8)</f>
        <v>0</v>
      </c>
    </row>
    <row r="9" spans="2:15" ht="15" customHeight="1">
      <c r="C9" s="11"/>
      <c r="D9" s="12"/>
      <c r="E9" s="23"/>
      <c r="F9" s="23"/>
      <c r="G9" s="23"/>
      <c r="H9" s="23"/>
      <c r="I9" s="23"/>
    </row>
    <row r="10" spans="2:15">
      <c r="B10" s="96" t="s">
        <v>141</v>
      </c>
      <c r="C10" s="91"/>
      <c r="E10" s="23"/>
      <c r="F10" s="23"/>
      <c r="G10" s="23"/>
    </row>
    <row r="11" spans="2:15" ht="10" customHeight="1" thickBot="1">
      <c r="E11" s="23"/>
      <c r="F11" s="23"/>
      <c r="G11" s="23"/>
      <c r="O11" s="1"/>
    </row>
    <row r="12" spans="2:15" ht="20" customHeight="1">
      <c r="C12" s="1" t="s">
        <v>138</v>
      </c>
      <c r="D12" s="7" t="s">
        <v>164</v>
      </c>
      <c r="E12" s="88"/>
      <c r="F12" s="88"/>
      <c r="G12" s="88"/>
      <c r="H12" s="88"/>
      <c r="I12"/>
      <c r="J12" s="306" t="s">
        <v>113</v>
      </c>
      <c r="K12" s="307"/>
      <c r="L12" s="307"/>
      <c r="M12" s="307"/>
      <c r="N12" s="308"/>
    </row>
    <row r="13" spans="2:15" ht="25" customHeight="1">
      <c r="C13" s="1" t="s">
        <v>142</v>
      </c>
      <c r="D13" s="7" t="s">
        <v>0</v>
      </c>
      <c r="E13" s="88"/>
      <c r="F13" s="88"/>
      <c r="G13" s="88"/>
      <c r="H13" s="88"/>
      <c r="J13" s="309" t="s">
        <v>145</v>
      </c>
      <c r="K13" s="310"/>
      <c r="L13" s="310"/>
      <c r="M13" s="310"/>
      <c r="N13" s="311"/>
    </row>
    <row r="14" spans="2:15" ht="19" thickBot="1">
      <c r="C14" s="97" t="s">
        <v>143</v>
      </c>
      <c r="D14" s="7" t="s">
        <v>0</v>
      </c>
      <c r="E14" s="88"/>
      <c r="F14" s="88"/>
      <c r="G14" s="88"/>
      <c r="H14" s="88"/>
      <c r="J14" s="189"/>
      <c r="K14" s="190"/>
      <c r="L14" s="190"/>
      <c r="M14" s="190"/>
      <c r="N14" s="191"/>
    </row>
    <row r="15" spans="2:15">
      <c r="C15" s="1" t="s">
        <v>144</v>
      </c>
      <c r="D15" s="98" t="s">
        <v>107</v>
      </c>
      <c r="E15" s="88"/>
      <c r="F15" s="88"/>
      <c r="G15" s="88"/>
      <c r="H15" s="88"/>
    </row>
    <row r="16" spans="2:15" ht="75">
      <c r="C16" s="1" t="s">
        <v>17</v>
      </c>
      <c r="D16" s="7" t="s">
        <v>177</v>
      </c>
      <c r="E16" s="138"/>
      <c r="F16" s="138"/>
      <c r="G16" s="138"/>
      <c r="H16" s="138"/>
      <c r="I16" s="103" t="s">
        <v>24</v>
      </c>
    </row>
    <row r="17" spans="2:15" ht="18" customHeight="1">
      <c r="B17" s="96"/>
      <c r="C17" s="11" t="s">
        <v>11</v>
      </c>
      <c r="D17" s="12" t="s">
        <v>36</v>
      </c>
      <c r="E17" s="23">
        <f>(E13-E14)*E12*E15*E16/1000</f>
        <v>0</v>
      </c>
      <c r="F17" s="23">
        <f t="shared" ref="F17:H17" si="1">(F13-F14)*F12*F15*F16/1000</f>
        <v>0</v>
      </c>
      <c r="G17" s="23">
        <f t="shared" si="1"/>
        <v>0</v>
      </c>
      <c r="H17" s="23">
        <f t="shared" si="1"/>
        <v>0</v>
      </c>
      <c r="I17" s="23">
        <f>SUM(E17:H17)</f>
        <v>0</v>
      </c>
    </row>
    <row r="18" spans="2:15" ht="17" customHeight="1">
      <c r="B18" s="96"/>
      <c r="C18" s="11"/>
      <c r="D18" s="12"/>
      <c r="E18" s="23"/>
      <c r="F18" s="23"/>
      <c r="G18" s="23"/>
      <c r="H18" s="23"/>
      <c r="I18" s="23"/>
    </row>
    <row r="19" spans="2:15" ht="16" customHeight="1">
      <c r="B19" s="10" t="s">
        <v>146</v>
      </c>
    </row>
    <row r="20" spans="2:15" ht="10" customHeight="1" thickBot="1">
      <c r="C20" s="10"/>
      <c r="D20" s="8"/>
      <c r="F20" s="146"/>
      <c r="G20" s="146"/>
      <c r="O20" s="8"/>
    </row>
    <row r="21" spans="2:15" ht="21" customHeight="1" thickBot="1">
      <c r="C21" s="1" t="s">
        <v>147</v>
      </c>
      <c r="D21" s="7" t="s">
        <v>164</v>
      </c>
      <c r="E21" s="138"/>
      <c r="F21" s="138"/>
      <c r="G21" s="138"/>
      <c r="H21" s="138"/>
      <c r="J21" s="322" t="s">
        <v>113</v>
      </c>
      <c r="K21" s="323"/>
      <c r="L21" s="323"/>
      <c r="M21" s="323"/>
      <c r="N21" s="324"/>
    </row>
    <row r="22" spans="2:15" ht="20" customHeight="1">
      <c r="C22" s="9" t="s">
        <v>148</v>
      </c>
      <c r="D22" s="7" t="s">
        <v>0</v>
      </c>
      <c r="E22" s="138"/>
      <c r="F22" s="138"/>
      <c r="G22" s="138"/>
      <c r="H22" s="138"/>
      <c r="J22" s="183" t="s">
        <v>153</v>
      </c>
      <c r="K22" s="184"/>
      <c r="L22" s="184"/>
      <c r="M22" s="184"/>
      <c r="N22" s="185"/>
    </row>
    <row r="23" spans="2:15" ht="17" customHeight="1">
      <c r="C23" s="9" t="s">
        <v>144</v>
      </c>
      <c r="D23" s="7" t="s">
        <v>107</v>
      </c>
      <c r="E23" s="138"/>
      <c r="F23" s="138"/>
      <c r="G23" s="138"/>
      <c r="H23" s="138"/>
      <c r="J23" s="186"/>
      <c r="K23" s="187"/>
      <c r="L23" s="187"/>
      <c r="M23" s="187"/>
      <c r="N23" s="188"/>
    </row>
    <row r="24" spans="2:15" ht="80" customHeight="1" thickBot="1">
      <c r="C24" s="1" t="s">
        <v>17</v>
      </c>
      <c r="D24" s="7" t="s">
        <v>177</v>
      </c>
      <c r="E24" s="138"/>
      <c r="F24" s="138"/>
      <c r="G24" s="138"/>
      <c r="H24" s="138"/>
      <c r="I24" s="103" t="s">
        <v>24</v>
      </c>
      <c r="J24" s="189"/>
      <c r="K24" s="190"/>
      <c r="L24" s="190"/>
      <c r="M24" s="190"/>
      <c r="N24" s="191"/>
    </row>
    <row r="25" spans="2:15" ht="15" customHeight="1">
      <c r="C25" s="11" t="s">
        <v>11</v>
      </c>
      <c r="D25" s="12" t="s">
        <v>36</v>
      </c>
      <c r="E25" s="23">
        <f>(((24-E23)*E21*E22*E24)+((365-E24)*24*E21*E22))/1000</f>
        <v>0</v>
      </c>
      <c r="F25" s="23">
        <f t="shared" ref="F25:H25" si="2">(((24-F23)*F21*F22*F24)+((365-F24)*24*F21*F22))/1000</f>
        <v>0</v>
      </c>
      <c r="G25" s="23">
        <f t="shared" si="2"/>
        <v>0</v>
      </c>
      <c r="H25" s="23">
        <f t="shared" si="2"/>
        <v>0</v>
      </c>
      <c r="I25" s="23">
        <f>SUM(E25:H25)</f>
        <v>0</v>
      </c>
      <c r="J25" s="14"/>
      <c r="K25" s="14"/>
      <c r="L25" s="14"/>
      <c r="M25" s="14"/>
    </row>
    <row r="26" spans="2:15" ht="16" customHeight="1">
      <c r="C26" s="11"/>
      <c r="D26" s="12"/>
      <c r="E26" s="23"/>
      <c r="F26" s="23"/>
      <c r="G26" s="23"/>
      <c r="H26" s="23"/>
    </row>
    <row r="27" spans="2:15" ht="18" customHeight="1">
      <c r="B27" s="10" t="s">
        <v>149</v>
      </c>
    </row>
    <row r="28" spans="2:15" ht="11" customHeight="1" thickBot="1">
      <c r="E28"/>
      <c r="F28"/>
      <c r="G28"/>
      <c r="H28"/>
      <c r="O28" s="8"/>
    </row>
    <row r="29" spans="2:15" ht="19" thickBot="1">
      <c r="C29" s="1" t="s">
        <v>150</v>
      </c>
      <c r="D29" s="7" t="s">
        <v>164</v>
      </c>
      <c r="E29" s="138"/>
      <c r="F29" s="138"/>
      <c r="G29" s="138"/>
      <c r="H29" s="138"/>
      <c r="J29" s="322" t="s">
        <v>113</v>
      </c>
      <c r="K29" s="323"/>
      <c r="L29" s="323"/>
      <c r="M29" s="323"/>
      <c r="N29" s="324"/>
      <c r="O29" s="8"/>
    </row>
    <row r="30" spans="2:15">
      <c r="C30" s="1" t="s">
        <v>151</v>
      </c>
      <c r="D30" s="7" t="s">
        <v>0</v>
      </c>
      <c r="E30" s="138"/>
      <c r="F30" s="138"/>
      <c r="G30" s="138"/>
      <c r="H30" s="138"/>
      <c r="J30" s="183" t="s">
        <v>152</v>
      </c>
      <c r="K30" s="184"/>
      <c r="L30" s="184"/>
      <c r="M30" s="184"/>
      <c r="N30" s="185"/>
    </row>
    <row r="31" spans="2:15">
      <c r="C31" s="9" t="s">
        <v>144</v>
      </c>
      <c r="D31" s="7" t="s">
        <v>107</v>
      </c>
      <c r="E31" s="138"/>
      <c r="F31" s="138"/>
      <c r="G31" s="138"/>
      <c r="H31" s="138"/>
      <c r="J31" s="186"/>
      <c r="K31" s="187"/>
      <c r="L31" s="187"/>
      <c r="M31" s="187"/>
      <c r="N31" s="188"/>
    </row>
    <row r="32" spans="2:15" ht="76" thickBot="1">
      <c r="C32" s="1" t="s">
        <v>17</v>
      </c>
      <c r="D32" s="7" t="s">
        <v>177</v>
      </c>
      <c r="E32" s="138"/>
      <c r="F32" s="138"/>
      <c r="G32" s="138"/>
      <c r="H32" s="138"/>
      <c r="I32" s="103" t="s">
        <v>24</v>
      </c>
      <c r="J32" s="189"/>
      <c r="K32" s="190"/>
      <c r="L32" s="190"/>
      <c r="M32" s="190"/>
      <c r="N32" s="191"/>
    </row>
    <row r="33" spans="2:15">
      <c r="C33" s="11" t="s">
        <v>11</v>
      </c>
      <c r="D33" s="12" t="s">
        <v>36</v>
      </c>
      <c r="E33" s="23">
        <f>(((24-E31)*E29*E30*E32)+((365-E32)*24*E29*E30))/1000</f>
        <v>0</v>
      </c>
      <c r="F33" s="23">
        <f t="shared" ref="F33" si="3">(((24-F31)*F29*F30*F32)+((365-F32)*24*F29*F30))/1000</f>
        <v>0</v>
      </c>
      <c r="G33" s="23">
        <f t="shared" ref="G33" si="4">(((24-G31)*G29*G30*G32)+((365-G32)*24*G29*G30))/1000</f>
        <v>0</v>
      </c>
      <c r="H33" s="23">
        <f t="shared" ref="H33" si="5">(((24-H31)*H29*H30*H32)+((365-H32)*24*H29*H30))/1000</f>
        <v>0</v>
      </c>
      <c r="I33" s="23">
        <f>SUM(E33:H33)</f>
        <v>0</v>
      </c>
      <c r="O33" s="13"/>
    </row>
    <row r="34" spans="2:15">
      <c r="C34" s="11"/>
      <c r="D34" s="12"/>
      <c r="E34" s="23"/>
      <c r="F34" s="23"/>
      <c r="G34" s="23"/>
      <c r="H34" s="23"/>
      <c r="I34" s="23"/>
      <c r="O34" s="13"/>
    </row>
    <row r="35" spans="2:15" ht="21" customHeight="1">
      <c r="B35" s="10" t="s">
        <v>154</v>
      </c>
      <c r="D35" s="12"/>
      <c r="E35" s="14"/>
      <c r="F35" s="14"/>
      <c r="G35" s="14"/>
      <c r="H35" s="14"/>
      <c r="O35" s="13"/>
    </row>
    <row r="36" spans="2:15" ht="10" customHeight="1" thickBot="1"/>
    <row r="37" spans="2:15" ht="20" customHeight="1" thickBot="1">
      <c r="C37" s="1" t="s">
        <v>155</v>
      </c>
      <c r="D37" s="7" t="s">
        <v>164</v>
      </c>
      <c r="E37" s="88"/>
      <c r="F37" s="88"/>
      <c r="G37" s="88"/>
      <c r="H37" s="88"/>
      <c r="I37"/>
      <c r="J37" s="322" t="s">
        <v>113</v>
      </c>
      <c r="K37" s="323"/>
      <c r="L37" s="323"/>
      <c r="M37" s="323"/>
      <c r="N37" s="324"/>
      <c r="O37" s="13"/>
    </row>
    <row r="38" spans="2:15" ht="20" customHeight="1">
      <c r="C38" s="1" t="s">
        <v>156</v>
      </c>
      <c r="D38" s="7" t="s">
        <v>0</v>
      </c>
      <c r="E38" s="88"/>
      <c r="F38" s="88"/>
      <c r="G38" s="88"/>
      <c r="H38" s="88"/>
      <c r="J38" s="183" t="s">
        <v>281</v>
      </c>
      <c r="K38" s="184"/>
      <c r="L38" s="184"/>
      <c r="M38" s="184"/>
      <c r="N38" s="185"/>
    </row>
    <row r="39" spans="2:15" ht="22" customHeight="1">
      <c r="C39" s="97" t="s">
        <v>157</v>
      </c>
      <c r="D39" s="7" t="s">
        <v>0</v>
      </c>
      <c r="E39" s="88"/>
      <c r="F39" s="88"/>
      <c r="G39" s="88"/>
      <c r="H39" s="88"/>
      <c r="J39" s="186"/>
      <c r="K39" s="187"/>
      <c r="L39" s="187"/>
      <c r="M39" s="187"/>
      <c r="N39" s="188"/>
      <c r="O39" s="13"/>
    </row>
    <row r="40" spans="2:15" ht="21" customHeight="1" thickBot="1">
      <c r="C40" s="9" t="s">
        <v>144</v>
      </c>
      <c r="D40" s="7" t="s">
        <v>107</v>
      </c>
      <c r="E40" s="88"/>
      <c r="F40" s="88"/>
      <c r="G40" s="88"/>
      <c r="H40" s="88"/>
      <c r="J40" s="189"/>
      <c r="K40" s="190"/>
      <c r="L40" s="190"/>
      <c r="M40" s="190"/>
      <c r="N40" s="191"/>
    </row>
    <row r="41" spans="2:15" ht="82" customHeight="1">
      <c r="C41" s="1" t="s">
        <v>17</v>
      </c>
      <c r="D41" s="7" t="s">
        <v>177</v>
      </c>
      <c r="E41" s="138"/>
      <c r="F41" s="138"/>
      <c r="G41" s="138"/>
      <c r="H41" s="138"/>
      <c r="I41" s="103" t="s">
        <v>24</v>
      </c>
      <c r="J41" s="100"/>
      <c r="K41" s="100"/>
      <c r="L41" s="100"/>
      <c r="M41" s="100"/>
      <c r="N41" s="100"/>
    </row>
    <row r="42" spans="2:15">
      <c r="C42" s="11" t="s">
        <v>11</v>
      </c>
      <c r="D42" s="12" t="s">
        <v>36</v>
      </c>
      <c r="E42" s="23">
        <f>((24-E40)*(E38-E39)*E37*E41)/1000</f>
        <v>0</v>
      </c>
      <c r="F42" s="23">
        <f t="shared" ref="F42:H42" si="6">((24-F40)*(F38-F39)*F37*F41)/1000</f>
        <v>0</v>
      </c>
      <c r="G42" s="23">
        <f t="shared" si="6"/>
        <v>0</v>
      </c>
      <c r="H42" s="23">
        <f t="shared" si="6"/>
        <v>0</v>
      </c>
      <c r="I42" s="23">
        <f>SUM(E42:H42)</f>
        <v>0</v>
      </c>
    </row>
    <row r="44" spans="2:15">
      <c r="B44" s="96" t="s">
        <v>158</v>
      </c>
    </row>
    <row r="45" spans="2:15" ht="14" customHeight="1" thickBot="1"/>
    <row r="46" spans="2:15" ht="20" customHeight="1" thickBot="1">
      <c r="C46" s="1" t="s">
        <v>159</v>
      </c>
      <c r="D46" s="7" t="s">
        <v>164</v>
      </c>
      <c r="E46" s="88"/>
      <c r="F46" s="88"/>
      <c r="G46" s="88"/>
      <c r="H46" s="88"/>
      <c r="I46"/>
      <c r="J46" s="322" t="s">
        <v>113</v>
      </c>
      <c r="K46" s="323"/>
      <c r="L46" s="323"/>
      <c r="M46" s="323"/>
      <c r="N46" s="324"/>
    </row>
    <row r="47" spans="2:15" ht="20" customHeight="1">
      <c r="C47" s="1" t="s">
        <v>160</v>
      </c>
      <c r="D47" s="7" t="s">
        <v>0</v>
      </c>
      <c r="E47" s="88"/>
      <c r="F47" s="88"/>
      <c r="G47" s="88"/>
      <c r="H47" s="88"/>
      <c r="J47" s="183" t="s">
        <v>281</v>
      </c>
      <c r="K47" s="184"/>
      <c r="L47" s="184"/>
      <c r="M47" s="184"/>
      <c r="N47" s="185"/>
    </row>
    <row r="48" spans="2:15" ht="19" customHeight="1">
      <c r="C48" s="1" t="s">
        <v>161</v>
      </c>
      <c r="D48" s="7" t="s">
        <v>0</v>
      </c>
      <c r="E48" s="88"/>
      <c r="F48" s="88"/>
      <c r="G48" s="88"/>
      <c r="H48" s="88"/>
      <c r="J48" s="186"/>
      <c r="K48" s="187"/>
      <c r="L48" s="187"/>
      <c r="M48" s="187"/>
      <c r="N48" s="188"/>
    </row>
    <row r="49" spans="2:14" ht="24" customHeight="1" thickBot="1">
      <c r="C49" s="9" t="s">
        <v>144</v>
      </c>
      <c r="D49" s="7" t="s">
        <v>107</v>
      </c>
      <c r="E49" s="88"/>
      <c r="F49" s="88"/>
      <c r="G49" s="88"/>
      <c r="H49" s="88"/>
      <c r="J49" s="189"/>
      <c r="K49" s="190"/>
      <c r="L49" s="190"/>
      <c r="M49" s="190"/>
      <c r="N49" s="191"/>
    </row>
    <row r="50" spans="2:14" ht="79" customHeight="1">
      <c r="C50" s="1" t="s">
        <v>17</v>
      </c>
      <c r="D50" s="7" t="s">
        <v>177</v>
      </c>
      <c r="E50" s="138"/>
      <c r="F50" s="138"/>
      <c r="G50" s="138"/>
      <c r="H50" s="138"/>
      <c r="I50" s="103" t="s">
        <v>24</v>
      </c>
      <c r="J50" s="100"/>
      <c r="K50" s="100"/>
      <c r="L50" s="100"/>
      <c r="M50" s="100"/>
      <c r="N50" s="100"/>
    </row>
    <row r="51" spans="2:14">
      <c r="C51" s="11" t="s">
        <v>11</v>
      </c>
      <c r="D51" s="12" t="s">
        <v>36</v>
      </c>
      <c r="E51" s="23">
        <f>((24-E49)*(E47-E48)*E46*E50)/1000</f>
        <v>0</v>
      </c>
      <c r="F51" s="23">
        <f t="shared" ref="F51:H51" si="7">((24-F49)*(F47-F48)*F46*F50)/1000</f>
        <v>0</v>
      </c>
      <c r="G51" s="23">
        <f t="shared" si="7"/>
        <v>0</v>
      </c>
      <c r="H51" s="23">
        <f t="shared" si="7"/>
        <v>0</v>
      </c>
      <c r="I51" s="23">
        <f>SUM(E51:H51)</f>
        <v>0</v>
      </c>
    </row>
    <row r="53" spans="2:14">
      <c r="B53" s="96" t="s">
        <v>162</v>
      </c>
    </row>
    <row r="54" spans="2:14" ht="13" customHeight="1" thickBot="1"/>
    <row r="55" spans="2:14" ht="19" thickBot="1">
      <c r="C55" s="1" t="s">
        <v>163</v>
      </c>
      <c r="D55" s="7" t="s">
        <v>164</v>
      </c>
      <c r="E55" s="88"/>
      <c r="F55" s="88"/>
      <c r="G55" s="88"/>
      <c r="H55" s="88"/>
      <c r="I55"/>
      <c r="J55" s="322" t="s">
        <v>113</v>
      </c>
      <c r="K55" s="323"/>
      <c r="L55" s="323"/>
      <c r="M55" s="323"/>
      <c r="N55" s="324"/>
    </row>
    <row r="56" spans="2:14">
      <c r="C56" s="1" t="s">
        <v>160</v>
      </c>
      <c r="D56" s="7" t="s">
        <v>0</v>
      </c>
      <c r="E56" s="88"/>
      <c r="F56" s="88"/>
      <c r="G56" s="88"/>
      <c r="H56" s="88"/>
      <c r="J56" s="183" t="s">
        <v>167</v>
      </c>
      <c r="K56" s="184"/>
      <c r="L56" s="184"/>
      <c r="M56" s="184"/>
      <c r="N56" s="185"/>
    </row>
    <row r="57" spans="2:14">
      <c r="C57" s="1" t="s">
        <v>161</v>
      </c>
      <c r="D57" s="7" t="s">
        <v>0</v>
      </c>
      <c r="E57" s="88"/>
      <c r="F57" s="88"/>
      <c r="G57" s="88"/>
      <c r="H57" s="88"/>
      <c r="J57" s="186"/>
      <c r="K57" s="187"/>
      <c r="L57" s="187"/>
      <c r="M57" s="187"/>
      <c r="N57" s="188"/>
    </row>
    <row r="58" spans="2:14">
      <c r="C58" s="1" t="s">
        <v>165</v>
      </c>
      <c r="D58" s="7" t="s">
        <v>169</v>
      </c>
      <c r="E58" s="88"/>
      <c r="F58" s="88"/>
      <c r="G58" s="88"/>
      <c r="H58" s="88"/>
      <c r="J58" s="186"/>
      <c r="K58" s="187"/>
      <c r="L58" s="187"/>
      <c r="M58" s="187"/>
      <c r="N58" s="188"/>
    </row>
    <row r="59" spans="2:14" ht="19" thickBot="1">
      <c r="C59" s="9" t="s">
        <v>166</v>
      </c>
      <c r="D59" s="7" t="s">
        <v>168</v>
      </c>
      <c r="E59" s="88"/>
      <c r="F59" s="88"/>
      <c r="G59" s="88"/>
      <c r="H59" s="88"/>
      <c r="J59" s="189"/>
      <c r="K59" s="190"/>
      <c r="L59" s="190"/>
      <c r="M59" s="190"/>
      <c r="N59" s="191"/>
    </row>
    <row r="60" spans="2:14" ht="75">
      <c r="C60" s="1" t="s">
        <v>17</v>
      </c>
      <c r="D60" s="7" t="s">
        <v>177</v>
      </c>
      <c r="E60" s="138"/>
      <c r="F60" s="138"/>
      <c r="G60" s="138"/>
      <c r="H60" s="138"/>
      <c r="I60" s="103" t="s">
        <v>24</v>
      </c>
      <c r="J60" s="100"/>
      <c r="K60" s="100"/>
      <c r="L60" s="100"/>
      <c r="M60" s="100"/>
      <c r="N60" s="100"/>
    </row>
    <row r="61" spans="2:14">
      <c r="C61" s="11" t="s">
        <v>11</v>
      </c>
      <c r="D61" s="12" t="s">
        <v>36</v>
      </c>
      <c r="E61" s="23">
        <f>((E59/60)*(E56-E57))*E58*E55*E60/1000</f>
        <v>0</v>
      </c>
      <c r="F61" s="23">
        <f t="shared" ref="F61:H61" si="8">((F59/60)*(F56-F57))*F58*F55*F60/1000</f>
        <v>0</v>
      </c>
      <c r="G61" s="23">
        <f t="shared" si="8"/>
        <v>0</v>
      </c>
      <c r="H61" s="23">
        <f t="shared" si="8"/>
        <v>0</v>
      </c>
      <c r="I61" s="23">
        <f>SUM(E61:H61)</f>
        <v>0</v>
      </c>
    </row>
    <row r="62" spans="2:14" ht="19" thickBot="1"/>
    <row r="63" spans="2:14" ht="19" thickBot="1">
      <c r="B63" s="96" t="s">
        <v>170</v>
      </c>
      <c r="J63" s="322" t="s">
        <v>113</v>
      </c>
      <c r="K63" s="323"/>
      <c r="L63" s="323"/>
      <c r="M63" s="323"/>
      <c r="N63" s="324"/>
    </row>
    <row r="64" spans="2:14" ht="15" customHeight="1">
      <c r="J64" s="183" t="s">
        <v>173</v>
      </c>
      <c r="K64" s="184"/>
      <c r="L64" s="184"/>
      <c r="M64" s="184"/>
      <c r="N64" s="185"/>
    </row>
    <row r="65" spans="2:14">
      <c r="C65" s="1" t="s">
        <v>171</v>
      </c>
      <c r="D65" s="7" t="s">
        <v>164</v>
      </c>
      <c r="E65" s="88"/>
      <c r="F65" s="88"/>
      <c r="G65" s="88"/>
      <c r="H65" s="88"/>
      <c r="J65" s="186"/>
      <c r="K65" s="187"/>
      <c r="L65" s="187"/>
      <c r="M65" s="187"/>
      <c r="N65" s="188"/>
    </row>
    <row r="66" spans="2:14">
      <c r="C66" s="1" t="s">
        <v>172</v>
      </c>
      <c r="D66" s="7" t="s">
        <v>0</v>
      </c>
      <c r="E66" s="88"/>
      <c r="F66" s="88"/>
      <c r="G66" s="88"/>
      <c r="H66" s="88"/>
      <c r="J66" s="186"/>
      <c r="K66" s="187"/>
      <c r="L66" s="187"/>
      <c r="M66" s="187"/>
      <c r="N66" s="188"/>
    </row>
    <row r="67" spans="2:14" ht="19" thickBot="1">
      <c r="C67" s="9" t="s">
        <v>144</v>
      </c>
      <c r="D67" s="7" t="s">
        <v>107</v>
      </c>
      <c r="E67" s="88"/>
      <c r="F67" s="88"/>
      <c r="G67" s="88"/>
      <c r="H67" s="88"/>
      <c r="I67" s="7"/>
      <c r="J67" s="189"/>
      <c r="K67" s="190"/>
      <c r="L67" s="190"/>
      <c r="M67" s="190"/>
      <c r="N67" s="191"/>
    </row>
    <row r="68" spans="2:14" ht="75">
      <c r="C68" s="1" t="s">
        <v>17</v>
      </c>
      <c r="D68" s="7" t="s">
        <v>177</v>
      </c>
      <c r="E68" s="138"/>
      <c r="F68" s="138"/>
      <c r="G68" s="138"/>
      <c r="H68" s="138"/>
      <c r="I68" s="103" t="s">
        <v>24</v>
      </c>
    </row>
    <row r="69" spans="2:14">
      <c r="C69" s="11" t="s">
        <v>11</v>
      </c>
      <c r="D69" s="12" t="s">
        <v>36</v>
      </c>
      <c r="E69" s="23">
        <f>(((24-E67)*E65*E66*E68)+((365-E68)*24*E65*E66))/1000</f>
        <v>0</v>
      </c>
      <c r="F69" s="23">
        <f t="shared" ref="F69:H69" si="9">(((24-F67)*F65*F66*F68)+((365-F68)*24*F65*F66))/1000</f>
        <v>0</v>
      </c>
      <c r="G69" s="23">
        <f t="shared" si="9"/>
        <v>0</v>
      </c>
      <c r="H69" s="23">
        <f t="shared" si="9"/>
        <v>0</v>
      </c>
      <c r="I69" s="23">
        <f>SUM(E69:H69)</f>
        <v>0</v>
      </c>
    </row>
    <row r="71" spans="2:14">
      <c r="B71" s="96" t="s">
        <v>176</v>
      </c>
    </row>
    <row r="72" spans="2:14" ht="13" customHeight="1"/>
    <row r="73" spans="2:14">
      <c r="C73" s="1" t="s">
        <v>174</v>
      </c>
      <c r="D73" s="7" t="s">
        <v>164</v>
      </c>
      <c r="E73" s="88"/>
      <c r="F73" s="88"/>
      <c r="G73" s="88"/>
      <c r="H73" s="88"/>
      <c r="I73"/>
    </row>
    <row r="74" spans="2:14">
      <c r="C74" s="1" t="s">
        <v>156</v>
      </c>
      <c r="D74" s="7" t="s">
        <v>0</v>
      </c>
      <c r="E74" s="88"/>
      <c r="F74" s="88"/>
      <c r="G74" s="88"/>
      <c r="H74" s="88"/>
    </row>
    <row r="75" spans="2:14">
      <c r="C75" s="1" t="s">
        <v>144</v>
      </c>
      <c r="D75" s="7" t="s">
        <v>107</v>
      </c>
      <c r="E75" s="88"/>
      <c r="F75" s="88"/>
      <c r="G75" s="88"/>
      <c r="H75" s="88"/>
    </row>
    <row r="76" spans="2:14">
      <c r="C76" s="1" t="s">
        <v>175</v>
      </c>
      <c r="D76" s="7" t="s">
        <v>177</v>
      </c>
      <c r="E76" s="88"/>
      <c r="F76" s="88"/>
      <c r="G76" s="88"/>
      <c r="H76" s="88"/>
      <c r="I76" s="103" t="s">
        <v>24</v>
      </c>
    </row>
    <row r="77" spans="2:14">
      <c r="C77" s="11" t="s">
        <v>11</v>
      </c>
      <c r="D77" s="12" t="s">
        <v>36</v>
      </c>
      <c r="E77" s="23">
        <f>E73*E74*E75*E76/1000</f>
        <v>0</v>
      </c>
      <c r="F77" s="23">
        <f t="shared" ref="F77:H77" si="10">F73*F74*F75*F76/1000</f>
        <v>0</v>
      </c>
      <c r="G77" s="23">
        <f t="shared" si="10"/>
        <v>0</v>
      </c>
      <c r="H77" s="23">
        <f t="shared" si="10"/>
        <v>0</v>
      </c>
      <c r="I77" s="23">
        <f>SUM(E77:H77)</f>
        <v>0</v>
      </c>
    </row>
    <row r="79" spans="2:14">
      <c r="B79" s="96" t="s">
        <v>178</v>
      </c>
    </row>
    <row r="80" spans="2:14" ht="12" customHeight="1"/>
    <row r="81" spans="2:9 16374:16374">
      <c r="C81" s="1" t="s">
        <v>179</v>
      </c>
      <c r="D81" s="7" t="s">
        <v>164</v>
      </c>
      <c r="E81" s="88"/>
      <c r="F81" s="88"/>
      <c r="G81" s="88"/>
      <c r="H81" s="88"/>
      <c r="I81"/>
    </row>
    <row r="82" spans="2:9 16374:16374">
      <c r="C82" s="1" t="s">
        <v>156</v>
      </c>
      <c r="D82" s="7" t="s">
        <v>0</v>
      </c>
      <c r="E82" s="88"/>
      <c r="F82" s="88"/>
      <c r="G82" s="88"/>
      <c r="H82" s="88"/>
    </row>
    <row r="83" spans="2:9 16374:16374">
      <c r="C83" s="1" t="s">
        <v>144</v>
      </c>
      <c r="D83" s="7" t="s">
        <v>107</v>
      </c>
      <c r="E83" s="88"/>
      <c r="F83" s="88"/>
      <c r="G83" s="88"/>
      <c r="H83" s="88"/>
    </row>
    <row r="84" spans="2:9 16374:16374" ht="30">
      <c r="C84" s="1" t="s">
        <v>180</v>
      </c>
      <c r="D84" s="7" t="s">
        <v>177</v>
      </c>
      <c r="E84" s="88"/>
      <c r="F84" s="88"/>
      <c r="G84" s="88"/>
      <c r="H84" s="88"/>
      <c r="I84" s="103" t="s">
        <v>24</v>
      </c>
    </row>
    <row r="85" spans="2:9 16374:16374">
      <c r="C85" s="11" t="s">
        <v>11</v>
      </c>
      <c r="D85" s="12" t="s">
        <v>36</v>
      </c>
      <c r="E85" s="23">
        <f>E81*E82*E83*E84/1000</f>
        <v>0</v>
      </c>
      <c r="F85" s="23">
        <f t="shared" ref="F85" si="11">F81*F82*F83*F84/1000</f>
        <v>0</v>
      </c>
      <c r="G85" s="23">
        <f t="shared" ref="G85" si="12">G81*G82*G83*G84/1000</f>
        <v>0</v>
      </c>
      <c r="H85" s="23">
        <f t="shared" ref="H85" si="13">H81*H82*H83*H84/1000</f>
        <v>0</v>
      </c>
      <c r="I85" s="23">
        <f>SUM(E85:H85)</f>
        <v>0</v>
      </c>
    </row>
    <row r="87" spans="2:9 16374:16374" ht="35" customHeight="1">
      <c r="B87" s="321" t="s">
        <v>190</v>
      </c>
      <c r="C87" s="321"/>
    </row>
    <row r="89" spans="2:9 16374:16374">
      <c r="C89" s="1" t="s">
        <v>181</v>
      </c>
      <c r="D89" s="7" t="s">
        <v>164</v>
      </c>
      <c r="E89" s="88"/>
      <c r="F89" s="88"/>
      <c r="G89" s="88"/>
      <c r="H89" s="88"/>
      <c r="I89"/>
    </row>
    <row r="90" spans="2:9 16374:16374">
      <c r="C90" s="1" t="s">
        <v>182</v>
      </c>
      <c r="D90" s="7" t="s">
        <v>0</v>
      </c>
      <c r="E90" s="88"/>
      <c r="F90" s="88"/>
      <c r="G90" s="88"/>
      <c r="H90" s="88"/>
    </row>
    <row r="91" spans="2:9 16374:16374">
      <c r="C91" s="1" t="s">
        <v>183</v>
      </c>
      <c r="D91" s="7" t="s">
        <v>107</v>
      </c>
      <c r="E91" s="88"/>
      <c r="F91" s="88"/>
      <c r="G91" s="88"/>
      <c r="H91" s="88"/>
    </row>
    <row r="92" spans="2:9 16374:16374">
      <c r="C92" s="1" t="s">
        <v>184</v>
      </c>
      <c r="D92" s="7" t="s">
        <v>177</v>
      </c>
      <c r="E92" s="88"/>
      <c r="F92" s="88"/>
      <c r="G92" s="88"/>
      <c r="H92" s="88"/>
      <c r="I92" s="103" t="s">
        <v>24</v>
      </c>
    </row>
    <row r="93" spans="2:9 16374:16374">
      <c r="C93" s="11" t="s">
        <v>11</v>
      </c>
      <c r="D93" s="12" t="s">
        <v>36</v>
      </c>
      <c r="E93" s="23">
        <f>E89*E90*E91*E92/1000</f>
        <v>0</v>
      </c>
      <c r="F93" s="23">
        <f t="shared" ref="F93" si="14">F89*F90*F91*F92/1000</f>
        <v>0</v>
      </c>
      <c r="G93" s="23">
        <f t="shared" ref="G93" si="15">G89*G90*G91*G92/1000</f>
        <v>0</v>
      </c>
      <c r="H93" s="23">
        <f t="shared" ref="H93" si="16">H89*H90*H91*H92/1000</f>
        <v>0</v>
      </c>
      <c r="I93" s="23">
        <f>SUM(E93:H93)</f>
        <v>0</v>
      </c>
    </row>
    <row r="95" spans="2:9 16374:16374" ht="32" customHeight="1">
      <c r="B95" s="321" t="s">
        <v>185</v>
      </c>
      <c r="C95" s="321"/>
    </row>
    <row r="96" spans="2:9 16374:16374">
      <c r="D96" s="1"/>
      <c r="E96" s="1"/>
      <c r="F96" s="1"/>
      <c r="G96" s="1"/>
      <c r="H96" s="1"/>
      <c r="I96"/>
      <c r="XET96" s="1"/>
    </row>
    <row r="97" spans="3:9">
      <c r="C97" s="1" t="s">
        <v>186</v>
      </c>
      <c r="D97" s="7" t="s">
        <v>164</v>
      </c>
      <c r="E97" s="88"/>
      <c r="F97" s="88"/>
      <c r="G97" s="88"/>
      <c r="H97" s="88"/>
    </row>
    <row r="98" spans="3:9">
      <c r="C98" s="1" t="s">
        <v>187</v>
      </c>
      <c r="D98" s="7" t="s">
        <v>0</v>
      </c>
      <c r="E98" s="88"/>
      <c r="F98" s="88"/>
      <c r="G98" s="88"/>
      <c r="H98" s="88"/>
    </row>
    <row r="99" spans="3:9">
      <c r="C99" s="1" t="s">
        <v>188</v>
      </c>
      <c r="D99" s="7" t="s">
        <v>107</v>
      </c>
      <c r="E99" s="88"/>
      <c r="F99" s="88"/>
      <c r="G99" s="88"/>
      <c r="H99" s="88"/>
      <c r="I99" s="7"/>
    </row>
    <row r="100" spans="3:9" ht="75">
      <c r="C100" s="1" t="s">
        <v>17</v>
      </c>
      <c r="D100" s="7" t="s">
        <v>177</v>
      </c>
      <c r="E100" s="138"/>
      <c r="F100" s="138"/>
      <c r="G100" s="138"/>
      <c r="H100" s="138"/>
      <c r="I100" s="103" t="s">
        <v>24</v>
      </c>
    </row>
    <row r="101" spans="3:9">
      <c r="C101" s="11" t="s">
        <v>11</v>
      </c>
      <c r="D101" s="12" t="s">
        <v>36</v>
      </c>
      <c r="E101" s="23">
        <f>E97*E98*E99*226/1000</f>
        <v>0</v>
      </c>
      <c r="F101" s="23">
        <f t="shared" ref="F101:H101" si="17">F97*F98*F99*226/1000</f>
        <v>0</v>
      </c>
      <c r="G101" s="23">
        <f t="shared" si="17"/>
        <v>0</v>
      </c>
      <c r="H101" s="23">
        <f t="shared" si="17"/>
        <v>0</v>
      </c>
      <c r="I101" s="23">
        <f>SUM(E101:H101)</f>
        <v>0</v>
      </c>
    </row>
  </sheetData>
  <sheetProtection password="E192" sheet="1" objects="1" scenarios="1" selectLockedCells="1"/>
  <mergeCells count="18">
    <mergeCell ref="J21:N21"/>
    <mergeCell ref="J22:N24"/>
    <mergeCell ref="J12:N12"/>
    <mergeCell ref="J13:N14"/>
    <mergeCell ref="J4:N4"/>
    <mergeCell ref="J5:N6"/>
    <mergeCell ref="J29:N29"/>
    <mergeCell ref="J30:N32"/>
    <mergeCell ref="J37:N37"/>
    <mergeCell ref="J38:N40"/>
    <mergeCell ref="J46:N46"/>
    <mergeCell ref="B87:C87"/>
    <mergeCell ref="B95:C95"/>
    <mergeCell ref="J64:N67"/>
    <mergeCell ref="J47:N49"/>
    <mergeCell ref="J55:N55"/>
    <mergeCell ref="J56:N59"/>
    <mergeCell ref="J63:N63"/>
  </mergeCells>
  <phoneticPr fontId="9" type="noConversion"/>
  <pageMargins left="0.39000000000000007" right="0.39000000000000007" top="0.59" bottom="1.18" header="0.39000000000000007" footer="0.5"/>
  <pageSetup paperSize="9" scale="55" fitToHeight="3" orientation="landscape" horizontalDpi="4294967292" verticalDpi="4294967292"/>
  <headerFooter>
    <oddHeader>&amp;L&amp;"-,Gras"&amp;20&amp;K70A665Potentiel d'économies d'énergie pour les appareils électroniques&amp;R&amp;P</oddHeader>
    <oddFooter>&amp;L&amp;"Calibri,Normal"&amp;K000000&amp;G&amp;R&amp;"Calibri,Normal"&amp;K000000&amp;G</oddFooter>
  </headerFooter>
  <legacyDrawingHF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35"/>
  <sheetViews>
    <sheetView view="pageLayout" topLeftCell="A16" workbookViewId="0">
      <selection activeCell="F26" sqref="F26"/>
    </sheetView>
  </sheetViews>
  <sheetFormatPr baseColWidth="10" defaultRowHeight="18" x14ac:dyDescent="0"/>
  <cols>
    <col min="1" max="1" width="2.6640625" style="4" customWidth="1"/>
    <col min="2" max="2" width="7" style="2" customWidth="1"/>
    <col min="3" max="3" width="21.6640625" style="1" customWidth="1"/>
    <col min="4" max="4" width="8.6640625" style="3" customWidth="1"/>
    <col min="5" max="5" width="16.33203125" style="7" customWidth="1"/>
    <col min="6" max="6" width="10" style="8" customWidth="1"/>
    <col min="7" max="7" width="9.83203125" style="8" customWidth="1"/>
    <col min="8" max="8" width="10.1640625" style="8" customWidth="1"/>
    <col min="9" max="9" width="13" style="8" customWidth="1"/>
    <col min="10" max="10" width="12.33203125" style="8" customWidth="1"/>
    <col min="11" max="11" width="12" style="8" customWidth="1"/>
    <col min="12" max="12" width="12.1640625" style="8" customWidth="1"/>
    <col min="13" max="14" width="10.83203125" style="8"/>
    <col min="15" max="15" width="21.83203125" style="8" customWidth="1"/>
    <col min="16" max="16" width="0.33203125" style="6" hidden="1" customWidth="1"/>
    <col min="17" max="17" width="9.5" customWidth="1"/>
    <col min="18" max="18" width="10.83203125" hidden="1" customWidth="1"/>
  </cols>
  <sheetData>
    <row r="1" spans="1:18" ht="18" customHeight="1">
      <c r="A1" s="1"/>
      <c r="B1" s="9"/>
      <c r="C1" s="8"/>
      <c r="D1" s="7"/>
      <c r="E1" s="8"/>
      <c r="H1" s="1"/>
      <c r="I1" s="7"/>
      <c r="P1" s="5"/>
    </row>
    <row r="2" spans="1:18" ht="16" customHeight="1">
      <c r="A2" s="1"/>
      <c r="B2" s="9"/>
      <c r="C2" s="8"/>
      <c r="D2" s="7"/>
      <c r="E2" s="8"/>
      <c r="H2" s="1"/>
      <c r="I2" s="7"/>
    </row>
    <row r="3" spans="1:18" ht="18" customHeight="1">
      <c r="A3" s="1"/>
      <c r="B3" s="9"/>
      <c r="C3" s="8"/>
      <c r="D3" s="7"/>
      <c r="E3" s="8"/>
      <c r="H3" s="1"/>
      <c r="I3" s="7"/>
    </row>
    <row r="4" spans="1:18" ht="18" customHeight="1">
      <c r="A4" s="1"/>
      <c r="B4" s="9"/>
      <c r="C4" s="8"/>
      <c r="D4" s="7"/>
      <c r="E4" s="8"/>
      <c r="H4" s="1"/>
      <c r="I4" s="7"/>
    </row>
    <row r="5" spans="1:18" ht="20" customHeight="1">
      <c r="A5" s="1"/>
      <c r="B5" s="9"/>
      <c r="C5" s="8"/>
      <c r="D5" s="7"/>
      <c r="E5" s="8"/>
      <c r="H5" s="1"/>
      <c r="I5" s="7"/>
      <c r="Q5" s="8"/>
      <c r="R5" s="8"/>
    </row>
    <row r="6" spans="1:18" ht="18" customHeight="1">
      <c r="A6" s="1"/>
      <c r="B6" s="9"/>
      <c r="C6" s="8"/>
      <c r="D6" s="7"/>
      <c r="E6" s="8"/>
      <c r="H6" s="1"/>
      <c r="I6" s="7"/>
    </row>
    <row r="7" spans="1:18" ht="18" customHeight="1">
      <c r="A7" s="1"/>
      <c r="B7" s="9"/>
      <c r="C7" s="8"/>
      <c r="D7" s="7" t="s">
        <v>7</v>
      </c>
      <c r="E7" s="8"/>
      <c r="H7" s="1"/>
      <c r="I7" s="7"/>
    </row>
    <row r="8" spans="1:18" ht="18" customHeight="1" thickBot="1">
      <c r="A8" s="1"/>
      <c r="B8" s="175" t="s">
        <v>251</v>
      </c>
      <c r="C8" s="176"/>
      <c r="D8" s="177"/>
      <c r="E8" s="176"/>
      <c r="H8" s="1"/>
      <c r="I8" s="7"/>
    </row>
    <row r="9" spans="1:18" ht="18" customHeight="1">
      <c r="A9" s="1"/>
      <c r="B9" s="9"/>
      <c r="C9" s="8" t="s">
        <v>265</v>
      </c>
      <c r="D9" s="7" t="s">
        <v>252</v>
      </c>
      <c r="E9" s="174">
        <f>Introduction!F23</f>
        <v>0</v>
      </c>
      <c r="H9" s="1"/>
      <c r="I9" s="7"/>
    </row>
    <row r="10" spans="1:18" ht="18" customHeight="1">
      <c r="A10" s="1"/>
      <c r="B10" s="9"/>
      <c r="C10" s="8" t="s">
        <v>34</v>
      </c>
      <c r="D10" s="7" t="s">
        <v>44</v>
      </c>
      <c r="E10" s="165">
        <f>Introduction!F24</f>
        <v>0</v>
      </c>
      <c r="H10" s="1"/>
      <c r="I10" s="7"/>
    </row>
    <row r="11" spans="1:18" ht="18" customHeight="1">
      <c r="A11" s="1"/>
      <c r="B11" s="9"/>
      <c r="C11" s="8" t="s">
        <v>35</v>
      </c>
      <c r="D11" s="7" t="s">
        <v>37</v>
      </c>
      <c r="E11" s="165">
        <f>Introduction!F25</f>
        <v>0</v>
      </c>
      <c r="H11" s="1"/>
      <c r="I11" s="7"/>
      <c r="P11" s="1"/>
      <c r="Q11" s="8"/>
    </row>
    <row r="12" spans="1:18" ht="18" customHeight="1">
      <c r="A12" s="1"/>
      <c r="B12" s="9"/>
      <c r="C12" s="8"/>
      <c r="D12" s="7"/>
      <c r="E12" s="166"/>
      <c r="H12" s="1"/>
      <c r="I12" s="7"/>
      <c r="Q12" s="8"/>
    </row>
    <row r="13" spans="1:18" ht="18" customHeight="1" thickBot="1">
      <c r="A13" s="1"/>
      <c r="B13" s="133" t="s">
        <v>259</v>
      </c>
      <c r="C13" s="169"/>
      <c r="D13" s="79"/>
      <c r="E13" s="178"/>
      <c r="H13" s="1"/>
      <c r="I13" s="7"/>
      <c r="Q13" s="8"/>
    </row>
    <row r="14" spans="1:18" ht="18" customHeight="1">
      <c r="A14" s="1"/>
      <c r="B14" s="9"/>
      <c r="C14" s="8" t="s">
        <v>260</v>
      </c>
      <c r="D14" s="7" t="s">
        <v>252</v>
      </c>
      <c r="E14" s="174">
        <f>IF(Chauffage!Q26=0,0,(Chauffage!D68+(('Chauffage2-clim'!H6+'Chauffage2-clim'!H13)*(Chauffage!D12/SUM(Chauffage!D12,Chauffage!D14,Chauffage!D16))))/1000)</f>
        <v>0</v>
      </c>
      <c r="H14" s="1"/>
      <c r="I14" s="7"/>
    </row>
    <row r="15" spans="1:18" ht="18" customHeight="1">
      <c r="A15" s="1"/>
      <c r="B15" s="9"/>
      <c r="C15" s="8" t="s">
        <v>263</v>
      </c>
      <c r="D15" s="7" t="s">
        <v>252</v>
      </c>
      <c r="E15" s="165">
        <f>'Chauffage2-clim'!H26/1000</f>
        <v>0</v>
      </c>
      <c r="H15" s="1"/>
      <c r="I15" s="7"/>
    </row>
    <row r="16" spans="1:18" ht="18" customHeight="1">
      <c r="A16" s="1"/>
      <c r="B16" s="9"/>
      <c r="C16" s="8" t="s">
        <v>261</v>
      </c>
      <c r="D16" s="7" t="s">
        <v>252</v>
      </c>
      <c r="E16" s="165">
        <f>(Eclairage!O19+Eclairage!O36+'Electroménager Entreprise'!I8+'Electroménager Entreprise'!I24+'Electroménager Entreprise'!K32+Electronique!I8+Electronique!I17+Electronique!I25+Electronique!I33+Electronique!I42+Electronique!I51+Electronique!I61+Electronique!I69+Electronique!I77+Electronique!I85+Electronique!I93+Electronique!I101)/1000</f>
        <v>0</v>
      </c>
      <c r="H16" s="1"/>
      <c r="I16" s="7"/>
    </row>
    <row r="17" spans="1:20" ht="18" customHeight="1">
      <c r="A17" s="1"/>
      <c r="B17" s="9"/>
      <c r="C17" s="8" t="s">
        <v>34</v>
      </c>
      <c r="D17" s="7" t="s">
        <v>44</v>
      </c>
      <c r="E17" s="165">
        <f>IF(Chauffage!Q26=0,0,Chauffage!D69+((('Chauffage2-clim'!H6+'Chauffage2-clim'!H13)*Chauffage!#REF!/Chauffage!#REF!)*(Chauffage!D14/SUM(Chauffage!D12,Chauffage!D14,Chauffage!D16))))</f>
        <v>0</v>
      </c>
      <c r="H17" s="1"/>
      <c r="I17" s="7"/>
    </row>
    <row r="18" spans="1:20" ht="18" customHeight="1">
      <c r="A18" s="1"/>
      <c r="B18" s="9"/>
      <c r="C18" s="8" t="s">
        <v>262</v>
      </c>
      <c r="D18" s="7" t="s">
        <v>37</v>
      </c>
      <c r="E18" s="165">
        <f>IF(Chauffage!Q26=0,0,Chauffage!D70+((('Chauffage2-clim'!H6+'Chauffage2-clim'!H13)*Chauffage!#REF!/Chauffage!#REF!)*(Chauffage!D16/SUM(Chauffage!D12,Chauffage!D14,Chauffage!D16))))</f>
        <v>0</v>
      </c>
      <c r="H18" s="1"/>
      <c r="I18" s="7"/>
    </row>
    <row r="19" spans="1:20" ht="18" customHeight="1">
      <c r="A19" s="1"/>
      <c r="B19" s="9"/>
      <c r="C19" s="8"/>
      <c r="D19" s="7"/>
      <c r="E19" s="166"/>
      <c r="H19" s="1"/>
      <c r="I19" s="7"/>
    </row>
    <row r="20" spans="1:20" ht="18" customHeight="1" thickBot="1">
      <c r="A20" s="1"/>
      <c r="B20" s="133" t="s">
        <v>264</v>
      </c>
      <c r="C20" s="169"/>
      <c r="D20" s="79"/>
      <c r="E20" s="178"/>
      <c r="H20" s="1"/>
      <c r="I20" s="7"/>
      <c r="T20" s="6"/>
    </row>
    <row r="21" spans="1:20" ht="18" customHeight="1">
      <c r="A21" s="1"/>
      <c r="B21" s="9"/>
      <c r="C21" s="8" t="s">
        <v>265</v>
      </c>
      <c r="D21" s="7" t="s">
        <v>252</v>
      </c>
      <c r="E21" s="174">
        <f>E9-E14-E15-E16</f>
        <v>0</v>
      </c>
      <c r="H21" s="1"/>
      <c r="I21" s="7"/>
      <c r="P21" s="8"/>
      <c r="Q21" s="8"/>
      <c r="R21" s="8"/>
      <c r="S21" s="8"/>
      <c r="T21" s="6"/>
    </row>
    <row r="22" spans="1:20" ht="18" customHeight="1">
      <c r="A22" s="1"/>
      <c r="B22" s="9"/>
      <c r="C22" s="8" t="s">
        <v>34</v>
      </c>
      <c r="D22" s="7" t="s">
        <v>44</v>
      </c>
      <c r="E22" s="165">
        <f>E10-E17</f>
        <v>0</v>
      </c>
      <c r="H22" s="1"/>
      <c r="I22" s="7"/>
    </row>
    <row r="23" spans="1:20" ht="18" customHeight="1">
      <c r="A23" s="1"/>
      <c r="B23" s="9"/>
      <c r="C23" s="8" t="s">
        <v>35</v>
      </c>
      <c r="D23" s="7" t="s">
        <v>37</v>
      </c>
      <c r="E23" s="165">
        <f>E11-E18</f>
        <v>0</v>
      </c>
      <c r="H23" s="1"/>
      <c r="I23" s="7"/>
    </row>
    <row r="24" spans="1:20" ht="18" customHeight="1">
      <c r="A24" s="1"/>
      <c r="B24" s="9"/>
      <c r="C24" s="8"/>
      <c r="D24" s="7"/>
      <c r="E24" s="8"/>
      <c r="H24" s="1"/>
      <c r="I24" s="7"/>
      <c r="P24" s="5"/>
    </row>
    <row r="25" spans="1:20" ht="18" customHeight="1">
      <c r="A25" s="1"/>
      <c r="B25" s="9"/>
      <c r="C25" s="8"/>
      <c r="D25" s="7"/>
      <c r="E25" s="8"/>
      <c r="H25" s="1"/>
      <c r="I25" s="7"/>
    </row>
    <row r="26" spans="1:20" ht="18" customHeight="1" thickBot="1">
      <c r="A26" s="1"/>
      <c r="B26" s="133" t="s">
        <v>273</v>
      </c>
      <c r="C26" s="169"/>
      <c r="D26" s="79"/>
      <c r="E26" s="169"/>
      <c r="H26" s="1"/>
      <c r="I26" s="7"/>
    </row>
    <row r="27" spans="1:20" ht="18" customHeight="1">
      <c r="A27" s="1"/>
      <c r="B27" s="9"/>
      <c r="C27" s="8" t="s">
        <v>34</v>
      </c>
      <c r="D27" s="7" t="s">
        <v>252</v>
      </c>
      <c r="E27" s="174">
        <f>IF(Chauffage!Q26=0,0,(Chauffage!D69*Chauffage!#REF!/Chauffage!#REF!/1000)+(('Chauffage2-clim'!H6+'Chauffage2-clim'!H13)*(Chauffage!D14/SUM(Chauffage!D12,Chauffage!D14,Chauffage!D16))))</f>
        <v>0</v>
      </c>
      <c r="H27" s="1"/>
      <c r="I27" s="7"/>
    </row>
    <row r="28" spans="1:20" ht="18" customHeight="1">
      <c r="A28" s="1"/>
      <c r="B28" s="9"/>
      <c r="C28" s="8" t="s">
        <v>262</v>
      </c>
      <c r="D28" s="7" t="s">
        <v>252</v>
      </c>
      <c r="E28" s="165">
        <f>IF(Chauffage!Q26=0,0,(Chauffage!D70*Chauffage!#REF!/Chauffage!#REF!/1000)+(('Chauffage2-clim'!H6+'Chauffage2-clim'!H13)*(Chauffage!D16/SUM(Chauffage!D12,Chauffage!D14,Chauffage!D16))))</f>
        <v>0</v>
      </c>
      <c r="H28" s="1"/>
      <c r="I28" s="7"/>
      <c r="Q28" s="8"/>
      <c r="R28" s="8"/>
    </row>
    <row r="29" spans="1:20" ht="18" customHeight="1">
      <c r="A29" s="1"/>
      <c r="B29" s="9"/>
      <c r="C29" s="8" t="s">
        <v>274</v>
      </c>
      <c r="D29" s="7" t="s">
        <v>252</v>
      </c>
      <c r="E29" s="165">
        <f>SUM(E30:E32)</f>
        <v>0</v>
      </c>
      <c r="H29" s="1"/>
      <c r="I29" s="7"/>
    </row>
    <row r="30" spans="1:20" ht="18" customHeight="1">
      <c r="A30" s="1"/>
      <c r="B30" s="9"/>
      <c r="C30" s="8" t="s">
        <v>260</v>
      </c>
      <c r="D30" s="7" t="s">
        <v>252</v>
      </c>
      <c r="E30" s="165">
        <f>IF(Chauffage!Q26=0,0,(Chauffage!D68+(('Chauffage2-clim'!H6+'Chauffage2-clim'!H13)*(Chauffage!D12/SUM(Chauffage!D12,Chauffage!D14,Chauffage!D16))))/1000)</f>
        <v>0</v>
      </c>
      <c r="H30" s="1"/>
      <c r="I30" s="7"/>
    </row>
    <row r="31" spans="1:20" ht="18" customHeight="1">
      <c r="A31" s="1"/>
      <c r="B31" s="9"/>
      <c r="C31" s="8" t="s">
        <v>263</v>
      </c>
      <c r="D31" s="7" t="s">
        <v>252</v>
      </c>
      <c r="E31" s="165">
        <f>'Chauffage2-clim'!H26/1000</f>
        <v>0</v>
      </c>
      <c r="H31" s="1"/>
      <c r="I31" s="7"/>
    </row>
    <row r="32" spans="1:20" ht="18" customHeight="1">
      <c r="A32" s="1"/>
      <c r="B32" s="9"/>
      <c r="C32" s="8" t="s">
        <v>261</v>
      </c>
      <c r="D32" s="7" t="s">
        <v>252</v>
      </c>
      <c r="E32" s="165">
        <f>(Eclairage!O19+Eclairage!O36+'Electroménager Entreprise'!I8+'Electroménager Entreprise'!I24+'Electroménager Entreprise'!K32+Electronique!I8+Electronique!I17+Electronique!I25+Electronique!I33+Electronique!I42+Electronique!I51+Electronique!I61+Electronique!I69+Electronique!I77+Electronique!I85+Electronique!I93+Electronique!I101)/1000</f>
        <v>0</v>
      </c>
      <c r="H32" s="1"/>
      <c r="I32" s="7"/>
    </row>
    <row r="33" spans="1:18" ht="18" customHeight="1">
      <c r="A33" s="1"/>
      <c r="B33" s="9"/>
      <c r="H33" s="1"/>
      <c r="I33" s="7"/>
    </row>
    <row r="34" spans="1:18" ht="18" customHeight="1">
      <c r="A34" s="1"/>
      <c r="B34" s="9"/>
      <c r="H34" s="1"/>
      <c r="I34" s="7"/>
    </row>
    <row r="35" spans="1:18" ht="18" customHeight="1">
      <c r="A35" s="1"/>
      <c r="B35" s="9"/>
      <c r="H35" s="1"/>
      <c r="I35" s="7"/>
      <c r="P35" s="1"/>
      <c r="Q35" s="8"/>
    </row>
    <row r="36" spans="1:18" ht="18" customHeight="1">
      <c r="A36" s="1"/>
      <c r="B36" s="9"/>
      <c r="C36" s="8"/>
      <c r="D36" s="7"/>
      <c r="E36" s="8"/>
      <c r="H36" s="1"/>
      <c r="I36" s="7"/>
      <c r="P36" s="5"/>
    </row>
    <row r="37" spans="1:18" ht="18" customHeight="1">
      <c r="A37" s="1"/>
      <c r="B37" s="9"/>
      <c r="C37" s="8"/>
      <c r="D37" s="7"/>
      <c r="E37" s="8"/>
      <c r="H37" s="1"/>
      <c r="I37" s="7"/>
    </row>
    <row r="38" spans="1:18" ht="18" customHeight="1">
      <c r="A38" s="1"/>
      <c r="B38" s="9"/>
      <c r="C38" s="8"/>
      <c r="D38" s="7"/>
      <c r="E38" s="8"/>
      <c r="H38" s="1"/>
      <c r="I38" s="7"/>
    </row>
    <row r="39" spans="1:18" ht="18" customHeight="1">
      <c r="A39" s="1"/>
      <c r="B39" s="9"/>
      <c r="C39" s="8"/>
      <c r="D39" s="7"/>
      <c r="E39" s="8"/>
      <c r="H39" s="1"/>
      <c r="I39" s="7"/>
    </row>
    <row r="40" spans="1:18" ht="18" customHeight="1">
      <c r="A40" s="1"/>
      <c r="B40" s="9"/>
      <c r="C40" s="8"/>
      <c r="D40" s="7"/>
      <c r="E40" s="8"/>
      <c r="H40" s="1"/>
      <c r="I40" s="7"/>
      <c r="Q40" s="8"/>
      <c r="R40" s="8"/>
    </row>
    <row r="41" spans="1:18" ht="18" customHeight="1">
      <c r="A41" s="1"/>
      <c r="B41" s="9"/>
      <c r="C41" s="8"/>
      <c r="D41" s="7"/>
      <c r="E41" s="8"/>
      <c r="H41" s="1"/>
      <c r="I41" s="7"/>
    </row>
    <row r="42" spans="1:18" ht="18" customHeight="1">
      <c r="A42" s="1"/>
      <c r="B42" s="9"/>
      <c r="C42" s="8"/>
      <c r="D42" s="7"/>
      <c r="E42" s="8"/>
      <c r="H42" s="1"/>
      <c r="I42" s="7"/>
      <c r="P42" s="5"/>
    </row>
    <row r="43" spans="1:18" ht="18" customHeight="1">
      <c r="A43" s="1"/>
      <c r="B43" s="9"/>
      <c r="C43" s="8"/>
      <c r="D43" s="7"/>
      <c r="E43" s="8"/>
      <c r="H43" s="1"/>
      <c r="I43" s="7"/>
    </row>
    <row r="44" spans="1:18" ht="18" customHeight="1">
      <c r="A44" s="1"/>
      <c r="B44" s="9"/>
      <c r="C44" s="8"/>
      <c r="D44" s="7"/>
      <c r="E44" s="8"/>
      <c r="H44" s="1"/>
      <c r="I44" s="7"/>
    </row>
    <row r="45" spans="1:18" ht="18" customHeight="1">
      <c r="A45" s="1"/>
      <c r="B45" s="9"/>
      <c r="C45" s="8"/>
      <c r="D45" s="7"/>
      <c r="E45" s="8"/>
      <c r="H45" s="1"/>
      <c r="I45" s="7"/>
    </row>
    <row r="46" spans="1:18" ht="18" customHeight="1">
      <c r="A46" s="1"/>
      <c r="B46" s="9"/>
      <c r="C46" s="8"/>
      <c r="D46" s="7"/>
      <c r="E46" s="8"/>
      <c r="H46" s="1"/>
      <c r="I46" s="7"/>
      <c r="Q46" s="8"/>
      <c r="R46" s="8"/>
    </row>
    <row r="47" spans="1:18" ht="18" customHeight="1">
      <c r="A47" s="1"/>
      <c r="B47" s="9"/>
      <c r="C47" s="8"/>
      <c r="D47" s="7"/>
      <c r="E47" s="8"/>
      <c r="H47" s="1"/>
      <c r="I47" s="7"/>
    </row>
    <row r="48" spans="1:18" ht="18" customHeight="1">
      <c r="A48" s="1"/>
      <c r="B48" s="9"/>
      <c r="C48" s="8"/>
      <c r="D48" s="7"/>
      <c r="E48" s="8"/>
      <c r="H48" s="1"/>
      <c r="I48" s="7"/>
    </row>
    <row r="49" spans="1:20" ht="18" customHeight="1">
      <c r="A49" s="1"/>
      <c r="B49" s="9"/>
      <c r="C49" s="8"/>
      <c r="D49" s="7"/>
      <c r="E49" s="8"/>
      <c r="H49" s="1"/>
      <c r="I49" s="7"/>
    </row>
    <row r="50" spans="1:20" ht="18" customHeight="1">
      <c r="A50" s="1"/>
      <c r="B50" s="9"/>
      <c r="C50" s="8"/>
      <c r="D50" s="7"/>
      <c r="E50" s="8"/>
      <c r="H50" s="1"/>
      <c r="I50" s="7"/>
    </row>
    <row r="51" spans="1:20" ht="18" customHeight="1">
      <c r="A51" s="1"/>
      <c r="B51" s="9"/>
      <c r="C51" s="8"/>
      <c r="D51" s="7"/>
      <c r="E51" s="8"/>
      <c r="H51" s="1"/>
      <c r="I51" s="7"/>
    </row>
    <row r="52" spans="1:20" ht="18" customHeight="1">
      <c r="A52" s="1"/>
      <c r="B52" s="9"/>
      <c r="C52" s="8"/>
      <c r="D52" s="7"/>
      <c r="E52" s="8"/>
      <c r="H52" s="1"/>
      <c r="I52" s="7"/>
      <c r="P52" s="1"/>
      <c r="Q52" s="8"/>
    </row>
    <row r="53" spans="1:20" ht="18" customHeight="1">
      <c r="A53" s="1"/>
      <c r="B53" s="9"/>
      <c r="C53" s="8"/>
      <c r="D53" s="7"/>
      <c r="E53" s="8"/>
      <c r="H53" s="1"/>
      <c r="I53" s="7"/>
      <c r="Q53" s="8"/>
    </row>
    <row r="54" spans="1:20" ht="18" customHeight="1">
      <c r="A54" s="1"/>
      <c r="B54" s="9"/>
      <c r="C54" s="8"/>
      <c r="D54" s="7"/>
      <c r="E54" s="8"/>
      <c r="H54" s="1"/>
      <c r="I54" s="7"/>
      <c r="Q54" s="8"/>
    </row>
    <row r="55" spans="1:20" ht="18" customHeight="1">
      <c r="A55" s="1"/>
      <c r="B55" s="9"/>
      <c r="C55" s="8"/>
      <c r="D55" s="7"/>
      <c r="E55" s="8"/>
      <c r="H55" s="1"/>
      <c r="I55" s="7"/>
    </row>
    <row r="56" spans="1:20" ht="18" customHeight="1">
      <c r="A56" s="1"/>
      <c r="B56" s="9"/>
      <c r="C56" s="8"/>
      <c r="D56" s="7"/>
      <c r="E56" s="8"/>
      <c r="H56" s="1"/>
      <c r="I56" s="7"/>
    </row>
    <row r="57" spans="1:20" ht="18" customHeight="1">
      <c r="A57" s="1"/>
      <c r="B57" s="9"/>
      <c r="C57" s="8"/>
      <c r="D57" s="7"/>
      <c r="E57" s="8"/>
      <c r="H57" s="1"/>
      <c r="I57" s="7"/>
    </row>
    <row r="58" spans="1:20" ht="18" customHeight="1">
      <c r="A58" s="1"/>
      <c r="B58" s="9"/>
      <c r="C58" s="8"/>
      <c r="D58" s="7"/>
      <c r="E58" s="8"/>
      <c r="H58" s="1"/>
      <c r="I58" s="7"/>
    </row>
    <row r="59" spans="1:20" ht="18" customHeight="1">
      <c r="A59" s="1"/>
      <c r="B59" s="9"/>
      <c r="C59" s="8"/>
      <c r="D59" s="7"/>
      <c r="E59" s="8"/>
      <c r="H59" s="1"/>
      <c r="I59" s="7"/>
    </row>
    <row r="60" spans="1:20" ht="18" customHeight="1">
      <c r="A60" s="1"/>
      <c r="B60" s="9"/>
      <c r="C60" s="8"/>
      <c r="D60" s="7"/>
      <c r="E60" s="8"/>
      <c r="H60" s="1"/>
      <c r="I60" s="7"/>
      <c r="T60" s="6"/>
    </row>
    <row r="61" spans="1:20" ht="18" customHeight="1">
      <c r="A61" s="1"/>
      <c r="B61" s="9"/>
      <c r="C61" s="8"/>
      <c r="D61" s="7"/>
      <c r="E61" s="8"/>
      <c r="H61" s="1"/>
      <c r="I61" s="7"/>
      <c r="P61" s="8"/>
      <c r="Q61" s="8"/>
      <c r="R61" s="8"/>
      <c r="S61" s="8"/>
      <c r="T61" s="6"/>
    </row>
    <row r="62" spans="1:20" ht="18" customHeight="1">
      <c r="A62" s="1"/>
      <c r="B62" s="9"/>
      <c r="C62" s="8"/>
      <c r="D62" s="7"/>
      <c r="E62" s="8"/>
      <c r="H62" s="1"/>
      <c r="I62" s="7"/>
    </row>
    <row r="63" spans="1:20" ht="18" customHeight="1">
      <c r="A63" s="1"/>
      <c r="B63" s="9"/>
      <c r="C63" s="8"/>
      <c r="D63" s="7"/>
      <c r="E63" s="8"/>
      <c r="H63" s="1"/>
      <c r="I63" s="7"/>
    </row>
    <row r="64" spans="1:20" ht="18" customHeight="1">
      <c r="A64" s="1"/>
      <c r="B64" s="9"/>
      <c r="C64" s="8"/>
      <c r="D64" s="7"/>
      <c r="E64" s="8"/>
      <c r="H64" s="1"/>
      <c r="I64" s="7"/>
      <c r="P64" s="5"/>
    </row>
    <row r="65" spans="1:18" ht="18" customHeight="1">
      <c r="A65" s="1"/>
      <c r="B65" s="9"/>
      <c r="C65" s="8"/>
      <c r="D65" s="7"/>
      <c r="E65" s="8"/>
      <c r="H65" s="1"/>
      <c r="I65" s="7"/>
    </row>
    <row r="66" spans="1:18" ht="18" customHeight="1">
      <c r="A66" s="1"/>
      <c r="B66" s="9"/>
      <c r="C66" s="8"/>
      <c r="D66" s="7"/>
      <c r="E66" s="8"/>
      <c r="H66" s="1"/>
      <c r="I66" s="7"/>
    </row>
    <row r="67" spans="1:18" ht="18" customHeight="1">
      <c r="A67" s="1"/>
      <c r="B67" s="9"/>
      <c r="C67" s="8"/>
      <c r="D67" s="7"/>
      <c r="E67" s="8"/>
      <c r="H67" s="1"/>
      <c r="I67" s="7"/>
    </row>
    <row r="68" spans="1:18" ht="18" customHeight="1">
      <c r="A68" s="1"/>
      <c r="B68" s="9"/>
      <c r="C68" s="8"/>
      <c r="D68" s="7"/>
      <c r="E68" s="8"/>
      <c r="H68" s="1"/>
      <c r="I68" s="7"/>
      <c r="Q68" s="8"/>
      <c r="R68" s="8"/>
    </row>
    <row r="69" spans="1:18" ht="18" customHeight="1">
      <c r="A69" s="1"/>
      <c r="B69" s="9"/>
      <c r="C69" s="8"/>
      <c r="D69" s="7"/>
      <c r="E69" s="8"/>
      <c r="H69" s="1"/>
      <c r="I69" s="7"/>
      <c r="P69" s="5"/>
    </row>
    <row r="70" spans="1:18" ht="18" customHeight="1">
      <c r="A70" s="1"/>
      <c r="B70" s="9"/>
      <c r="C70" s="8"/>
      <c r="D70" s="7"/>
      <c r="E70" s="8"/>
      <c r="H70" s="1"/>
      <c r="I70" s="7"/>
    </row>
    <row r="71" spans="1:18" ht="18" customHeight="1">
      <c r="A71" s="1"/>
      <c r="B71" s="9"/>
      <c r="C71" s="8"/>
      <c r="D71" s="7"/>
      <c r="E71" s="8"/>
      <c r="H71" s="1"/>
      <c r="I71" s="7"/>
    </row>
    <row r="72" spans="1:18" ht="18" customHeight="1">
      <c r="A72" s="1"/>
      <c r="B72" s="9"/>
      <c r="C72" s="8"/>
      <c r="D72" s="7"/>
      <c r="E72" s="8"/>
      <c r="H72" s="1"/>
      <c r="I72" s="7"/>
    </row>
    <row r="73" spans="1:18" ht="18" customHeight="1">
      <c r="A73" s="1"/>
      <c r="B73" s="9"/>
      <c r="C73" s="8"/>
      <c r="D73" s="7"/>
      <c r="E73" s="8"/>
      <c r="H73" s="1"/>
      <c r="I73" s="7"/>
      <c r="Q73" s="8"/>
      <c r="R73" s="8"/>
    </row>
    <row r="74" spans="1:18" ht="18" customHeight="1">
      <c r="A74" s="1"/>
      <c r="B74" s="9"/>
      <c r="C74" s="8"/>
      <c r="D74" s="7"/>
      <c r="E74" s="8"/>
      <c r="H74" s="1"/>
      <c r="I74" s="7"/>
    </row>
    <row r="75" spans="1:18" ht="18" customHeight="1">
      <c r="A75" s="1"/>
      <c r="B75" s="9"/>
      <c r="C75" s="8"/>
      <c r="D75" s="7"/>
      <c r="E75" s="8"/>
      <c r="H75" s="1"/>
      <c r="I75" s="7"/>
    </row>
    <row r="76" spans="1:18" ht="18" customHeight="1">
      <c r="A76" s="1"/>
      <c r="B76" s="9"/>
      <c r="C76" s="8"/>
      <c r="D76" s="7"/>
      <c r="E76" s="8"/>
      <c r="H76" s="1"/>
      <c r="I76" s="7"/>
    </row>
    <row r="77" spans="1:18" ht="18" customHeight="1">
      <c r="A77" s="1"/>
      <c r="B77" s="9"/>
      <c r="C77" s="8"/>
      <c r="D77" s="7"/>
      <c r="E77" s="8"/>
      <c r="H77" s="1"/>
      <c r="I77" s="7"/>
    </row>
    <row r="78" spans="1:18" ht="18" customHeight="1">
      <c r="A78" s="1"/>
      <c r="B78" s="9"/>
      <c r="C78" s="8"/>
      <c r="D78" s="7"/>
      <c r="E78" s="8"/>
      <c r="H78" s="1"/>
      <c r="I78" s="7"/>
    </row>
    <row r="79" spans="1:18" ht="18" customHeight="1">
      <c r="A79" s="1"/>
      <c r="B79" s="9"/>
      <c r="C79" s="8"/>
      <c r="D79" s="7"/>
      <c r="E79" s="8"/>
      <c r="H79" s="1"/>
      <c r="I79" s="7"/>
      <c r="P79" s="1"/>
      <c r="Q79" s="8"/>
    </row>
    <row r="80" spans="1:18" ht="18" customHeight="1">
      <c r="A80" s="1"/>
      <c r="B80" s="9"/>
      <c r="C80" s="8"/>
      <c r="D80" s="7"/>
      <c r="E80" s="8"/>
      <c r="H80" s="1"/>
      <c r="I80" s="7"/>
      <c r="Q80" s="8"/>
    </row>
    <row r="81" spans="1:20" ht="18" customHeight="1">
      <c r="A81" s="1"/>
      <c r="B81" s="9"/>
      <c r="C81" s="8"/>
      <c r="D81" s="7"/>
      <c r="E81" s="8"/>
      <c r="H81" s="1"/>
      <c r="I81" s="7"/>
      <c r="Q81" s="8"/>
    </row>
    <row r="82" spans="1:20" ht="18" customHeight="1">
      <c r="A82" s="1"/>
      <c r="B82" s="9"/>
      <c r="C82" s="8"/>
      <c r="D82" s="7"/>
      <c r="E82" s="8"/>
      <c r="H82" s="1"/>
      <c r="I82" s="7"/>
    </row>
    <row r="83" spans="1:20" ht="18" customHeight="1">
      <c r="A83" s="1"/>
      <c r="B83" s="9"/>
      <c r="C83" s="8"/>
      <c r="D83" s="7"/>
      <c r="E83" s="8"/>
      <c r="H83" s="1"/>
      <c r="I83" s="7"/>
    </row>
    <row r="84" spans="1:20" ht="18" customHeight="1">
      <c r="A84" s="1"/>
      <c r="B84" s="9"/>
      <c r="C84" s="8"/>
      <c r="D84" s="7"/>
      <c r="E84" s="8"/>
      <c r="H84" s="1"/>
      <c r="I84" s="7"/>
    </row>
    <row r="85" spans="1:20" ht="18" customHeight="1">
      <c r="A85" s="1"/>
      <c r="B85" s="9"/>
      <c r="C85" s="8"/>
      <c r="D85" s="7"/>
      <c r="E85" s="8"/>
      <c r="H85" s="1"/>
      <c r="I85" s="7"/>
    </row>
    <row r="86" spans="1:20" ht="18" customHeight="1">
      <c r="A86" s="1"/>
      <c r="B86" s="9"/>
      <c r="C86" s="8"/>
      <c r="D86" s="7"/>
      <c r="E86" s="8"/>
      <c r="H86" s="1"/>
      <c r="I86" s="7"/>
    </row>
    <row r="87" spans="1:20" ht="18" customHeight="1">
      <c r="A87" s="1"/>
      <c r="B87" s="9"/>
      <c r="C87" s="8"/>
      <c r="D87" s="7"/>
      <c r="E87" s="8"/>
      <c r="H87" s="1"/>
      <c r="I87" s="7"/>
      <c r="T87" s="6"/>
    </row>
    <row r="88" spans="1:20" ht="18" customHeight="1">
      <c r="A88" s="1"/>
      <c r="B88" s="9"/>
      <c r="C88" s="8"/>
      <c r="D88" s="7"/>
      <c r="E88" s="8"/>
      <c r="H88" s="1"/>
      <c r="I88" s="7"/>
      <c r="P88" s="8"/>
      <c r="Q88" s="8"/>
      <c r="R88" s="8"/>
      <c r="S88" s="8"/>
      <c r="T88" s="6"/>
    </row>
    <row r="89" spans="1:20" ht="18" customHeight="1">
      <c r="A89" s="1"/>
      <c r="B89" s="9"/>
      <c r="C89" s="8"/>
      <c r="D89" s="7"/>
      <c r="E89" s="8"/>
      <c r="H89" s="1"/>
      <c r="I89" s="7"/>
    </row>
    <row r="90" spans="1:20" ht="18" customHeight="1">
      <c r="A90" s="1"/>
      <c r="B90" s="9"/>
      <c r="C90" s="8"/>
      <c r="D90" s="7"/>
      <c r="E90" s="8"/>
      <c r="H90" s="1"/>
      <c r="I90" s="7"/>
    </row>
    <row r="91" spans="1:20" ht="18" customHeight="1">
      <c r="A91" s="1"/>
      <c r="B91" s="9"/>
      <c r="C91" s="8"/>
      <c r="D91" s="7"/>
      <c r="E91" s="8"/>
      <c r="H91" s="1"/>
      <c r="I91" s="7"/>
      <c r="P91" s="5"/>
    </row>
    <row r="92" spans="1:20" ht="18" customHeight="1">
      <c r="A92" s="1"/>
      <c r="B92" s="9"/>
      <c r="C92" s="8"/>
      <c r="D92" s="7"/>
      <c r="E92" s="8"/>
      <c r="H92" s="1"/>
      <c r="I92" s="7"/>
    </row>
    <row r="93" spans="1:20" ht="18" customHeight="1">
      <c r="A93" s="1"/>
      <c r="B93" s="9"/>
      <c r="C93" s="8"/>
      <c r="D93" s="7"/>
      <c r="E93" s="8"/>
      <c r="H93" s="1"/>
      <c r="I93" s="7"/>
    </row>
    <row r="94" spans="1:20" ht="18" customHeight="1">
      <c r="A94" s="1"/>
      <c r="B94" s="9"/>
      <c r="C94" s="8"/>
      <c r="D94" s="7"/>
      <c r="E94" s="8"/>
      <c r="H94" s="1"/>
      <c r="I94" s="7"/>
    </row>
    <row r="95" spans="1:20" ht="18" customHeight="1">
      <c r="A95" s="1"/>
      <c r="B95" s="9"/>
      <c r="C95" s="8"/>
      <c r="D95" s="7"/>
      <c r="E95" s="8"/>
      <c r="H95" s="1"/>
      <c r="I95" s="7"/>
      <c r="Q95" s="8"/>
      <c r="R95" s="8"/>
    </row>
    <row r="96" spans="1:20" ht="18" customHeight="1">
      <c r="A96" s="1"/>
      <c r="B96" s="9"/>
      <c r="C96" s="8"/>
      <c r="D96" s="7"/>
      <c r="E96" s="8"/>
      <c r="H96" s="1"/>
      <c r="I96" s="7"/>
    </row>
    <row r="97" spans="1:20" ht="18" customHeight="1">
      <c r="A97" s="1"/>
      <c r="B97" s="9"/>
      <c r="C97" s="8"/>
      <c r="D97" s="7"/>
      <c r="E97" s="8"/>
      <c r="H97" s="1"/>
      <c r="I97" s="7"/>
    </row>
    <row r="98" spans="1:20" ht="18" customHeight="1">
      <c r="A98" s="1"/>
      <c r="B98" s="9"/>
      <c r="C98" s="8"/>
      <c r="D98" s="7"/>
      <c r="E98" s="8"/>
      <c r="H98" s="1"/>
      <c r="I98" s="7"/>
    </row>
    <row r="99" spans="1:20" ht="18" customHeight="1">
      <c r="A99" s="1"/>
      <c r="B99" s="9"/>
      <c r="C99" s="8"/>
      <c r="D99" s="7"/>
      <c r="E99" s="8"/>
      <c r="H99" s="1"/>
      <c r="I99" s="7"/>
    </row>
    <row r="100" spans="1:20" ht="18" customHeight="1">
      <c r="A100" s="1"/>
      <c r="B100" s="9"/>
      <c r="C100" s="8"/>
      <c r="D100" s="7"/>
      <c r="E100" s="8"/>
      <c r="H100" s="1"/>
      <c r="I100" s="7"/>
    </row>
    <row r="101" spans="1:20" ht="18" customHeight="1">
      <c r="A101" s="1"/>
      <c r="B101" s="9"/>
      <c r="C101" s="8"/>
      <c r="D101" s="7"/>
      <c r="E101" s="8"/>
      <c r="H101" s="1"/>
      <c r="I101" s="7"/>
      <c r="P101" s="1"/>
      <c r="Q101" s="8"/>
    </row>
    <row r="102" spans="1:20" ht="18" customHeight="1">
      <c r="A102" s="1"/>
      <c r="B102" s="9"/>
      <c r="C102" s="8"/>
      <c r="D102" s="7"/>
      <c r="E102" s="8"/>
      <c r="H102" s="1"/>
      <c r="I102" s="7"/>
      <c r="Q102" s="8"/>
    </row>
    <row r="103" spans="1:20" ht="18" customHeight="1">
      <c r="A103" s="1"/>
      <c r="B103" s="9"/>
      <c r="C103" s="8"/>
      <c r="D103" s="7"/>
      <c r="E103" s="8"/>
      <c r="H103" s="1"/>
      <c r="I103" s="7"/>
      <c r="Q103" s="8"/>
    </row>
    <row r="104" spans="1:20" ht="18" customHeight="1">
      <c r="A104" s="1"/>
      <c r="B104" s="9"/>
      <c r="C104" s="8"/>
      <c r="D104" s="7"/>
      <c r="E104" s="8"/>
      <c r="H104" s="1"/>
      <c r="I104" s="7"/>
    </row>
    <row r="105" spans="1:20" ht="18" customHeight="1">
      <c r="A105" s="1"/>
      <c r="B105" s="9"/>
      <c r="C105" s="8"/>
      <c r="D105" s="7"/>
      <c r="E105" s="8"/>
      <c r="H105" s="1"/>
      <c r="I105" s="7"/>
    </row>
    <row r="106" spans="1:20" ht="18" customHeight="1">
      <c r="A106" s="1"/>
      <c r="B106" s="9"/>
      <c r="C106" s="8"/>
      <c r="D106" s="7"/>
      <c r="E106" s="8"/>
      <c r="H106" s="1"/>
      <c r="I106" s="7"/>
    </row>
    <row r="107" spans="1:20" ht="18" customHeight="1">
      <c r="A107" s="1"/>
      <c r="B107" s="9"/>
      <c r="C107" s="8"/>
      <c r="D107" s="7"/>
      <c r="E107" s="8"/>
      <c r="H107" s="1"/>
      <c r="I107" s="7"/>
    </row>
    <row r="108" spans="1:20" ht="18" customHeight="1">
      <c r="A108" s="1"/>
      <c r="B108" s="9"/>
      <c r="C108" s="8"/>
      <c r="D108" s="7"/>
      <c r="E108" s="8"/>
      <c r="H108" s="1"/>
      <c r="I108" s="7"/>
    </row>
    <row r="109" spans="1:20" ht="18" customHeight="1">
      <c r="A109" s="1"/>
      <c r="B109" s="9"/>
      <c r="C109" s="8"/>
      <c r="D109" s="7"/>
      <c r="E109" s="8"/>
      <c r="H109" s="1"/>
      <c r="I109" s="7"/>
      <c r="T109" s="6"/>
    </row>
    <row r="110" spans="1:20" ht="18" customHeight="1">
      <c r="A110" s="1"/>
      <c r="B110" s="9"/>
      <c r="C110" s="8"/>
      <c r="D110" s="7"/>
      <c r="E110" s="8"/>
      <c r="H110" s="1"/>
      <c r="I110" s="7"/>
      <c r="P110" s="8"/>
      <c r="Q110" s="8"/>
      <c r="R110" s="8"/>
      <c r="S110" s="8"/>
      <c r="T110" s="6"/>
    </row>
    <row r="111" spans="1:20" ht="18" customHeight="1">
      <c r="A111" s="1"/>
      <c r="B111" s="9"/>
      <c r="C111" s="8"/>
      <c r="D111" s="7"/>
      <c r="E111" s="8"/>
      <c r="H111" s="1"/>
      <c r="I111" s="7"/>
    </row>
    <row r="112" spans="1:20" ht="18" customHeight="1">
      <c r="A112" s="1"/>
      <c r="B112" s="9"/>
      <c r="C112" s="8"/>
      <c r="D112" s="7"/>
      <c r="E112" s="8"/>
      <c r="H112" s="1"/>
      <c r="I112" s="7"/>
    </row>
    <row r="113" spans="1:18" ht="18" customHeight="1">
      <c r="A113" s="1"/>
      <c r="B113" s="9"/>
      <c r="C113" s="8"/>
      <c r="D113" s="7"/>
      <c r="E113" s="8"/>
      <c r="H113" s="1"/>
      <c r="I113" s="7"/>
      <c r="P113" s="5"/>
    </row>
    <row r="114" spans="1:18" ht="18" customHeight="1">
      <c r="A114" s="1"/>
      <c r="B114" s="9"/>
      <c r="C114" s="8"/>
      <c r="D114" s="7"/>
      <c r="E114" s="8"/>
      <c r="H114" s="1"/>
      <c r="I114" s="7"/>
    </row>
    <row r="115" spans="1:18" ht="18" customHeight="1">
      <c r="A115" s="1"/>
      <c r="B115" s="9"/>
      <c r="C115" s="8"/>
      <c r="D115" s="7"/>
      <c r="E115" s="8"/>
      <c r="H115" s="1"/>
      <c r="I115" s="7"/>
    </row>
    <row r="116" spans="1:18" ht="18" customHeight="1">
      <c r="A116" s="1"/>
      <c r="B116" s="9"/>
      <c r="C116" s="8"/>
      <c r="D116" s="7"/>
      <c r="E116" s="8"/>
      <c r="H116" s="1"/>
      <c r="I116" s="7"/>
    </row>
    <row r="117" spans="1:18" ht="18" customHeight="1">
      <c r="A117" s="1"/>
      <c r="B117" s="9"/>
      <c r="C117" s="8"/>
      <c r="D117" s="7"/>
      <c r="E117" s="8"/>
      <c r="H117" s="1"/>
      <c r="I117" s="7"/>
      <c r="Q117" s="8"/>
      <c r="R117" s="8"/>
    </row>
    <row r="118" spans="1:18" ht="18" customHeight="1">
      <c r="A118" s="1"/>
      <c r="B118" s="9"/>
      <c r="C118" s="8"/>
      <c r="D118" s="7"/>
      <c r="E118" s="8"/>
      <c r="H118" s="1"/>
      <c r="I118" s="7"/>
    </row>
    <row r="119" spans="1:18" ht="18" customHeight="1">
      <c r="A119" s="1"/>
      <c r="B119" s="9"/>
      <c r="C119" s="8"/>
      <c r="D119" s="7"/>
      <c r="E119" s="8"/>
      <c r="H119" s="1"/>
      <c r="I119" s="7"/>
    </row>
    <row r="120" spans="1:18" ht="18" customHeight="1">
      <c r="A120" s="1"/>
      <c r="B120" s="9"/>
      <c r="C120" s="8"/>
      <c r="D120" s="7"/>
      <c r="E120" s="8"/>
      <c r="H120" s="1"/>
      <c r="I120" s="7"/>
    </row>
    <row r="121" spans="1:18" ht="18" customHeight="1">
      <c r="A121" s="1"/>
      <c r="B121" s="9"/>
      <c r="C121" s="8"/>
      <c r="D121" s="7"/>
      <c r="E121" s="8"/>
      <c r="H121" s="1"/>
      <c r="I121" s="7"/>
    </row>
    <row r="122" spans="1:18" ht="18" customHeight="1">
      <c r="A122" s="1"/>
      <c r="B122" s="9"/>
      <c r="C122" s="8"/>
      <c r="D122" s="7"/>
      <c r="E122" s="8"/>
      <c r="H122" s="1"/>
      <c r="I122" s="7"/>
    </row>
    <row r="123" spans="1:18" ht="18" customHeight="1">
      <c r="A123" s="1"/>
      <c r="B123" s="9"/>
      <c r="C123" s="8"/>
      <c r="D123" s="7"/>
      <c r="E123" s="8"/>
      <c r="H123" s="1"/>
      <c r="I123" s="7"/>
      <c r="P123" s="1"/>
      <c r="Q123" s="8"/>
    </row>
    <row r="124" spans="1:18" ht="18" customHeight="1">
      <c r="A124" s="1"/>
      <c r="B124" s="9"/>
      <c r="C124" s="8"/>
      <c r="D124" s="7"/>
      <c r="E124" s="8"/>
      <c r="H124" s="1"/>
      <c r="I124" s="7"/>
      <c r="Q124" s="8"/>
    </row>
    <row r="125" spans="1:18" ht="18" customHeight="1">
      <c r="A125" s="1"/>
      <c r="B125" s="9"/>
      <c r="C125" s="8"/>
      <c r="D125" s="7"/>
      <c r="E125" s="8"/>
      <c r="H125" s="1"/>
      <c r="I125" s="7"/>
      <c r="Q125" s="8"/>
    </row>
    <row r="126" spans="1:18" ht="18" customHeight="1">
      <c r="A126" s="1"/>
      <c r="B126" s="9"/>
      <c r="C126" s="8"/>
      <c r="D126" s="7"/>
      <c r="E126" s="8"/>
      <c r="H126" s="1"/>
      <c r="I126" s="7"/>
    </row>
    <row r="127" spans="1:18" ht="18" customHeight="1">
      <c r="A127" s="1"/>
      <c r="B127" s="9"/>
      <c r="C127" s="8"/>
      <c r="D127" s="7"/>
      <c r="E127" s="8"/>
      <c r="H127" s="1"/>
      <c r="I127" s="7"/>
    </row>
    <row r="128" spans="1:18" ht="18" customHeight="1">
      <c r="A128" s="1"/>
      <c r="B128" s="9"/>
      <c r="C128" s="8"/>
      <c r="D128" s="7"/>
      <c r="E128" s="8"/>
      <c r="H128" s="1"/>
      <c r="I128" s="7"/>
    </row>
    <row r="129" spans="1:20" ht="18" customHeight="1">
      <c r="A129" s="1"/>
      <c r="B129" s="9"/>
      <c r="C129" s="8"/>
      <c r="D129" s="7"/>
      <c r="E129" s="8"/>
      <c r="H129" s="1"/>
      <c r="I129" s="7"/>
    </row>
    <row r="130" spans="1:20" ht="18" customHeight="1">
      <c r="A130" s="1"/>
      <c r="B130" s="9"/>
      <c r="C130" s="8"/>
      <c r="D130" s="7"/>
      <c r="E130" s="8"/>
      <c r="H130" s="1"/>
      <c r="I130" s="7"/>
    </row>
    <row r="131" spans="1:20" ht="18" customHeight="1">
      <c r="A131" s="1"/>
      <c r="B131" s="9"/>
      <c r="C131" s="8"/>
      <c r="D131" s="7"/>
      <c r="E131" s="8"/>
      <c r="H131" s="1"/>
      <c r="I131" s="7"/>
      <c r="T131" s="6"/>
    </row>
    <row r="132" spans="1:20" ht="18" customHeight="1">
      <c r="A132" s="1"/>
      <c r="B132" s="9"/>
      <c r="C132" s="8"/>
      <c r="D132" s="7"/>
      <c r="E132" s="8"/>
      <c r="H132" s="1"/>
      <c r="I132" s="7"/>
      <c r="P132" s="8"/>
      <c r="Q132" s="8"/>
      <c r="R132" s="8"/>
      <c r="S132" s="8"/>
      <c r="T132" s="6"/>
    </row>
    <row r="133" spans="1:20" ht="18" customHeight="1">
      <c r="A133" s="1"/>
      <c r="B133" s="9"/>
      <c r="C133" s="8"/>
      <c r="D133" s="7"/>
      <c r="E133" s="8"/>
      <c r="H133" s="1"/>
      <c r="I133" s="7"/>
    </row>
    <row r="134" spans="1:20" ht="18" customHeight="1">
      <c r="A134" s="1"/>
      <c r="B134" s="9"/>
      <c r="C134" s="8"/>
      <c r="D134" s="7"/>
      <c r="E134" s="8"/>
      <c r="H134" s="1"/>
      <c r="I134" s="7"/>
    </row>
    <row r="135" spans="1:20" ht="18" customHeight="1"/>
  </sheetData>
  <sheetProtection sheet="1" objects="1" scenarios="1" selectLockedCells="1"/>
  <phoneticPr fontId="9" type="noConversion"/>
  <printOptions verticalCentered="1"/>
  <pageMargins left="0.39000000000000007" right="0.39000000000000007" top="1.18" bottom="1.18" header="0.39000000000000007" footer="0.5"/>
  <pageSetup paperSize="9" scale="22" orientation="landscape" horizontalDpi="4294967292" verticalDpi="4294967292"/>
  <headerFooter>
    <oddHeader>&amp;L&amp;"-,Gras"&amp;20&amp;K70A665Rapport - potentiel d'économies totales de l'entreprise&amp;R&amp;P</oddHeader>
    <oddFooter>&amp;L&amp;G&amp;R&amp;G</oddFooter>
  </headerFooter>
  <drawing r:id="rId1"/>
  <legacyDrawingHF r:id="rId2"/>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dimension ref="A1:C3"/>
  <sheetViews>
    <sheetView workbookViewId="0">
      <selection activeCell="G48" sqref="G48"/>
    </sheetView>
  </sheetViews>
  <sheetFormatPr baseColWidth="10" defaultRowHeight="15" x14ac:dyDescent="0"/>
  <cols>
    <col min="1" max="1" width="20.6640625" customWidth="1"/>
  </cols>
  <sheetData>
    <row r="1" spans="1:3">
      <c r="A1" t="s">
        <v>15</v>
      </c>
    </row>
    <row r="3" spans="1:3">
      <c r="A3" t="s">
        <v>16</v>
      </c>
      <c r="C3">
        <v>0.18</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11</vt:i4>
      </vt:variant>
    </vt:vector>
  </HeadingPairs>
  <TitlesOfParts>
    <vt:vector size="11" baseType="lpstr">
      <vt:lpstr>Introduction</vt:lpstr>
      <vt:lpstr>Eclairage</vt:lpstr>
      <vt:lpstr>Chauffage</vt:lpstr>
      <vt:lpstr>Explication_Chauffage</vt:lpstr>
      <vt:lpstr>Chauffage2-clim</vt:lpstr>
      <vt:lpstr>Laboratoires et ateliers</vt:lpstr>
      <vt:lpstr>Electronique</vt:lpstr>
      <vt:lpstr>Rapport</vt:lpstr>
      <vt:lpstr>Paramètres généraux</vt:lpstr>
      <vt:lpstr>Température moyenne</vt:lpstr>
      <vt:lpstr>Electroménager Entreprise</vt:lpstr>
    </vt:vector>
  </TitlesOfParts>
  <Company>ecoLive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Brüggimann</dc:creator>
  <cp:lastModifiedBy>Olivier Brüggimann</cp:lastModifiedBy>
  <cp:lastPrinted>2015-01-26T21:16:15Z</cp:lastPrinted>
  <dcterms:created xsi:type="dcterms:W3CDTF">2013-01-24T11:01:31Z</dcterms:created>
  <dcterms:modified xsi:type="dcterms:W3CDTF">2015-05-27T13:26:53Z</dcterms:modified>
</cp:coreProperties>
</file>